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edia\spreadsheets\stocks\"/>
    </mc:Choice>
  </mc:AlternateContent>
  <xr:revisionPtr revIDLastSave="0" documentId="13_ncr:1_{28117364-D9B7-4095-89D9-2853E070304D}" xr6:coauthVersionLast="36" xr6:coauthVersionMax="36" xr10:uidLastSave="{00000000-0000-0000-0000-000000000000}"/>
  <bookViews>
    <workbookView xWindow="0" yWindow="0" windowWidth="38400" windowHeight="17535" xr2:uid="{31302D37-37B9-48C2-B46E-433629CAD5C6}"/>
  </bookViews>
  <sheets>
    <sheet name="qqq"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9" i="1" l="1"/>
  <c r="V29" i="1"/>
  <c r="P29" i="1"/>
  <c r="O29" i="1"/>
  <c r="L29" i="1"/>
  <c r="K29" i="1"/>
  <c r="W29" i="1" s="1"/>
  <c r="H29" i="1"/>
  <c r="J84" i="1"/>
  <c r="F29" i="1"/>
  <c r="M29" i="1" l="1"/>
  <c r="X56" i="1"/>
  <c r="V56" i="1"/>
  <c r="P56" i="1"/>
  <c r="O56" i="1"/>
  <c r="L56" i="1"/>
  <c r="K56" i="1"/>
  <c r="W56" i="1" s="1"/>
  <c r="J56" i="1"/>
  <c r="H56" i="1"/>
  <c r="F56" i="1"/>
  <c r="AH56" i="1"/>
  <c r="AH72" i="1"/>
  <c r="AH21" i="1"/>
  <c r="AH52" i="1"/>
  <c r="AH73" i="1"/>
  <c r="AH33" i="1"/>
  <c r="AH4" i="1"/>
  <c r="AH43" i="1"/>
  <c r="AH29" i="1"/>
  <c r="AH97" i="1"/>
  <c r="AH59" i="1"/>
  <c r="AH8" i="1"/>
  <c r="AH46" i="1"/>
  <c r="AH55" i="1"/>
  <c r="AH40" i="1"/>
  <c r="AH90" i="1"/>
  <c r="AH34" i="1"/>
  <c r="AH49" i="1"/>
  <c r="AH95" i="1"/>
  <c r="AH60" i="1"/>
  <c r="AH47" i="1"/>
  <c r="AH31" i="1"/>
  <c r="AH15" i="1"/>
  <c r="AH7" i="1"/>
  <c r="AH45" i="1"/>
  <c r="AH78" i="1"/>
  <c r="AH9" i="1"/>
  <c r="AH3" i="1"/>
  <c r="AH86" i="1"/>
  <c r="AH82" i="1"/>
  <c r="AH25" i="1"/>
  <c r="AH17" i="1"/>
  <c r="AH94" i="1"/>
  <c r="AH53" i="1"/>
  <c r="AH12" i="1"/>
  <c r="AH102" i="1"/>
  <c r="AH93" i="1"/>
  <c r="AH30" i="1"/>
  <c r="AH24" i="1"/>
  <c r="AH19" i="1"/>
  <c r="AH88" i="1"/>
  <c r="AH66" i="1"/>
  <c r="AH58" i="1"/>
  <c r="AH83" i="1"/>
  <c r="AH84" i="1"/>
  <c r="AH80" i="1"/>
  <c r="AH27" i="1"/>
  <c r="AH68" i="1"/>
  <c r="AH2" i="1"/>
  <c r="AH35" i="1"/>
  <c r="AH74" i="1"/>
  <c r="AH6" i="1"/>
  <c r="AH11" i="1"/>
  <c r="AH85" i="1"/>
  <c r="AH62" i="1"/>
  <c r="AH38" i="1"/>
  <c r="AH44" i="1"/>
  <c r="AH41" i="1"/>
  <c r="AH81" i="1"/>
  <c r="AH42" i="1"/>
  <c r="AH76" i="1"/>
  <c r="AH28" i="1"/>
  <c r="AH16" i="1"/>
  <c r="AH61" i="1"/>
  <c r="AH92" i="1"/>
  <c r="AH65" i="1"/>
  <c r="AH63" i="1"/>
  <c r="AH54" i="1"/>
  <c r="AH105" i="1"/>
  <c r="AH18" i="1"/>
  <c r="AH77" i="1"/>
  <c r="AH100" i="1"/>
  <c r="AH14" i="1"/>
  <c r="AH10" i="1"/>
  <c r="AH99" i="1"/>
  <c r="AH50" i="1"/>
  <c r="AH51" i="1"/>
  <c r="AH104" i="1"/>
  <c r="AH26" i="1"/>
  <c r="AH96" i="1"/>
  <c r="AH79" i="1"/>
  <c r="AH57" i="1"/>
  <c r="AH23" i="1"/>
  <c r="AH71" i="1"/>
  <c r="AH13" i="1"/>
  <c r="AH37" i="1"/>
  <c r="AH101" i="1"/>
  <c r="AH22" i="1"/>
  <c r="AH69" i="1"/>
  <c r="AH48" i="1"/>
  <c r="AH5" i="1"/>
  <c r="AH39" i="1"/>
  <c r="AH91" i="1"/>
  <c r="AH87" i="1"/>
  <c r="AH89" i="1"/>
  <c r="AH67" i="1"/>
  <c r="AH36" i="1"/>
  <c r="AH20" i="1"/>
  <c r="AH103" i="1"/>
  <c r="AH98" i="1"/>
  <c r="AH75" i="1"/>
  <c r="AH32" i="1"/>
  <c r="AH64" i="1"/>
  <c r="AH70" i="1"/>
  <c r="M56" i="1" l="1"/>
  <c r="V21" i="1"/>
  <c r="F40" i="1" l="1"/>
  <c r="F98" i="1"/>
  <c r="F31" i="1"/>
  <c r="F77" i="1"/>
  <c r="F15" i="1"/>
  <c r="F75" i="1"/>
  <c r="F5" i="1"/>
  <c r="F19" i="1"/>
  <c r="F17" i="1"/>
  <c r="F79" i="1"/>
  <c r="F26" i="1"/>
  <c r="F8" i="1"/>
  <c r="F39" i="1"/>
  <c r="F68" i="1"/>
  <c r="F53" i="1"/>
  <c r="F73" i="1"/>
  <c r="F23" i="1"/>
  <c r="F102" i="1"/>
  <c r="F22" i="1"/>
  <c r="F60" i="1"/>
  <c r="F89" i="1"/>
  <c r="F48" i="1"/>
  <c r="F91" i="1"/>
  <c r="F52" i="1"/>
  <c r="F51" i="1"/>
  <c r="F16" i="1"/>
  <c r="F87" i="1"/>
  <c r="F71" i="1"/>
  <c r="F104" i="1"/>
  <c r="F95" i="1"/>
  <c r="F61" i="1"/>
  <c r="F2" i="1"/>
  <c r="F10" i="1"/>
  <c r="F83" i="1"/>
  <c r="F69" i="1"/>
  <c r="F58" i="1"/>
  <c r="F36" i="1"/>
  <c r="F50" i="1"/>
  <c r="F44" i="1"/>
  <c r="F92" i="1"/>
  <c r="F28" i="1"/>
  <c r="F80" i="1"/>
  <c r="F74" i="1"/>
  <c r="F103" i="1"/>
  <c r="F65" i="1"/>
  <c r="F59" i="1"/>
  <c r="F63" i="1"/>
  <c r="F20" i="1"/>
  <c r="F37" i="1"/>
  <c r="F38" i="1"/>
  <c r="F64" i="1"/>
  <c r="F27" i="1"/>
  <c r="F6" i="1"/>
  <c r="F35" i="1"/>
  <c r="F82" i="1"/>
  <c r="F72" i="1"/>
  <c r="F85" i="1"/>
  <c r="F81" i="1"/>
  <c r="F88" i="1"/>
  <c r="F11" i="1"/>
  <c r="F96" i="1"/>
  <c r="F41" i="1"/>
  <c r="F49" i="1"/>
  <c r="F3" i="1"/>
  <c r="F67" i="1"/>
  <c r="F101" i="1"/>
  <c r="F94" i="1"/>
  <c r="F99" i="1"/>
  <c r="F13" i="1"/>
  <c r="F76" i="1"/>
  <c r="F66" i="1"/>
  <c r="F9" i="1"/>
  <c r="F42" i="1"/>
  <c r="F14" i="1"/>
  <c r="F62" i="1"/>
  <c r="F57" i="1"/>
  <c r="F105" i="1"/>
  <c r="F93" i="1"/>
  <c r="F86" i="1"/>
  <c r="F32" i="1"/>
  <c r="F78" i="1"/>
  <c r="F90" i="1"/>
  <c r="F33" i="1"/>
  <c r="F12" i="1"/>
  <c r="F47" i="1"/>
  <c r="F43" i="1"/>
  <c r="F24" i="1"/>
  <c r="F84" i="1"/>
  <c r="F45" i="1"/>
  <c r="F7" i="1"/>
  <c r="F30" i="1"/>
  <c r="F18" i="1"/>
  <c r="F34" i="1"/>
  <c r="F25" i="1"/>
  <c r="F55" i="1"/>
  <c r="F97" i="1"/>
  <c r="F46" i="1"/>
  <c r="F100" i="1"/>
  <c r="F4" i="1"/>
  <c r="F21" i="1"/>
  <c r="F54" i="1"/>
  <c r="V19" i="1"/>
  <c r="P54" i="1"/>
  <c r="X70" i="1" l="1"/>
  <c r="P75" i="1"/>
  <c r="P100" i="1"/>
  <c r="P85" i="1"/>
  <c r="P65" i="1"/>
  <c r="P36" i="1"/>
  <c r="P57" i="1"/>
  <c r="P4" i="1"/>
  <c r="P76" i="1"/>
  <c r="P47" i="1"/>
  <c r="P70" i="1"/>
  <c r="P21" i="1"/>
  <c r="P6" i="1"/>
  <c r="P98" i="1"/>
  <c r="P83" i="1"/>
  <c r="P78" i="1"/>
  <c r="P38" i="1"/>
  <c r="P81" i="1"/>
  <c r="P96" i="1"/>
  <c r="P37" i="1"/>
  <c r="P20" i="1"/>
  <c r="P101" i="1"/>
  <c r="P86" i="1"/>
  <c r="P14" i="1"/>
  <c r="P64" i="1"/>
  <c r="P72" i="1"/>
  <c r="P61" i="1"/>
  <c r="P41" i="1"/>
  <c r="P104" i="1"/>
  <c r="P50" i="1"/>
  <c r="P10" i="1"/>
  <c r="P74" i="1"/>
  <c r="P63" i="1"/>
  <c r="P30" i="1"/>
  <c r="P53" i="1"/>
  <c r="P59" i="1"/>
  <c r="P44" i="1"/>
  <c r="P66" i="1"/>
  <c r="P45" i="1"/>
  <c r="P18" i="1"/>
  <c r="P87" i="1"/>
  <c r="P99" i="1"/>
  <c r="P67" i="1"/>
  <c r="P32" i="1"/>
  <c r="P91" i="1"/>
  <c r="P43" i="1"/>
  <c r="P15" i="1"/>
  <c r="P35" i="1"/>
  <c r="P48" i="1"/>
  <c r="P27" i="1"/>
  <c r="P23" i="1"/>
  <c r="P62" i="1"/>
  <c r="P22" i="1"/>
  <c r="P79" i="1"/>
  <c r="P103" i="1"/>
  <c r="P12" i="1"/>
  <c r="P77" i="1"/>
  <c r="P89" i="1"/>
  <c r="P82" i="1"/>
  <c r="P34" i="1"/>
  <c r="P28" i="1"/>
  <c r="P25" i="1"/>
  <c r="P13" i="1"/>
  <c r="P11" i="1"/>
  <c r="P9" i="1"/>
  <c r="P33" i="1"/>
  <c r="P80" i="1"/>
  <c r="P95" i="1"/>
  <c r="P90" i="1"/>
  <c r="P69" i="1"/>
  <c r="P24" i="1"/>
  <c r="P97" i="1"/>
  <c r="P39" i="1"/>
  <c r="P71" i="1"/>
  <c r="P16" i="1"/>
  <c r="P8" i="1"/>
  <c r="P102" i="1"/>
  <c r="P51" i="1"/>
  <c r="P42" i="1"/>
  <c r="P94" i="1"/>
  <c r="P88" i="1"/>
  <c r="P60" i="1"/>
  <c r="P7" i="1"/>
  <c r="P3" i="1"/>
  <c r="P40" i="1"/>
  <c r="P73" i="1"/>
  <c r="P105" i="1"/>
  <c r="P2" i="1"/>
  <c r="P55" i="1"/>
  <c r="P68" i="1"/>
  <c r="P46" i="1"/>
  <c r="P19" i="1"/>
  <c r="P84" i="1"/>
  <c r="P5" i="1"/>
  <c r="P31" i="1"/>
  <c r="P17" i="1"/>
  <c r="P92" i="1"/>
  <c r="P26" i="1"/>
  <c r="P93" i="1"/>
  <c r="P58" i="1"/>
  <c r="P52" i="1"/>
  <c r="P49" i="1"/>
  <c r="V72" i="1"/>
  <c r="V73" i="1"/>
  <c r="V59" i="1"/>
  <c r="V97" i="1"/>
  <c r="V46" i="1"/>
  <c r="V4" i="1"/>
  <c r="V55" i="1"/>
  <c r="V45" i="1"/>
  <c r="V43" i="1"/>
  <c r="V82" i="1"/>
  <c r="V34" i="1"/>
  <c r="V88" i="1"/>
  <c r="V33" i="1"/>
  <c r="V25" i="1"/>
  <c r="V102" i="1"/>
  <c r="V27" i="1"/>
  <c r="V47" i="1"/>
  <c r="V28" i="1"/>
  <c r="V9" i="1"/>
  <c r="V90" i="1"/>
  <c r="V80" i="1"/>
  <c r="V42" i="1"/>
  <c r="V69" i="1"/>
  <c r="V3" i="1"/>
  <c r="V6" i="1"/>
  <c r="V35" i="1"/>
  <c r="V7" i="1"/>
  <c r="V85" i="1"/>
  <c r="V103" i="1"/>
  <c r="V49" i="1"/>
  <c r="V24" i="1"/>
  <c r="V92" i="1"/>
  <c r="V26" i="1"/>
  <c r="V12" i="1"/>
  <c r="V76" i="1"/>
  <c r="V66" i="1"/>
  <c r="V94" i="1"/>
  <c r="V93" i="1"/>
  <c r="V99" i="1"/>
  <c r="V71" i="1"/>
  <c r="V38" i="1"/>
  <c r="V16" i="1"/>
  <c r="V84" i="1"/>
  <c r="V81" i="1"/>
  <c r="V48" i="1"/>
  <c r="V44" i="1"/>
  <c r="V63" i="1"/>
  <c r="V70" i="1"/>
  <c r="V78" i="1"/>
  <c r="V57" i="1"/>
  <c r="V65" i="1"/>
  <c r="V83" i="1"/>
  <c r="V30" i="1"/>
  <c r="V10" i="1"/>
  <c r="V75" i="1"/>
  <c r="V67" i="1"/>
  <c r="V91" i="1"/>
  <c r="V87" i="1"/>
  <c r="V79" i="1"/>
  <c r="V105" i="1"/>
  <c r="V32" i="1"/>
  <c r="V74" i="1"/>
  <c r="V50" i="1"/>
  <c r="V77" i="1"/>
  <c r="V100" i="1"/>
  <c r="V39" i="1"/>
  <c r="V98" i="1"/>
  <c r="V104" i="1"/>
  <c r="V96" i="1"/>
  <c r="V51" i="1"/>
  <c r="V22" i="1"/>
  <c r="V36" i="1"/>
  <c r="V13" i="1"/>
  <c r="V89" i="1"/>
  <c r="V64" i="1"/>
  <c r="V18" i="1"/>
  <c r="V37" i="1"/>
  <c r="V23" i="1"/>
  <c r="V54" i="1"/>
  <c r="V101" i="1"/>
  <c r="V5" i="1"/>
  <c r="V62" i="1"/>
  <c r="V20" i="1"/>
  <c r="V58" i="1"/>
  <c r="V61" i="1"/>
  <c r="V41" i="1"/>
  <c r="V68" i="1"/>
  <c r="V11" i="1"/>
  <c r="V53" i="1"/>
  <c r="V86" i="1"/>
  <c r="V14" i="1"/>
  <c r="V60" i="1"/>
  <c r="V31" i="1"/>
  <c r="V2" i="1"/>
  <c r="V40" i="1"/>
  <c r="V15" i="1"/>
  <c r="V17" i="1"/>
  <c r="V8" i="1"/>
  <c r="V95" i="1"/>
  <c r="V52" i="1"/>
  <c r="X17" i="1" l="1"/>
  <c r="O40" i="1"/>
  <c r="L17" i="1"/>
  <c r="K17" i="1"/>
  <c r="W17" i="1" s="1"/>
  <c r="X40" i="1"/>
  <c r="X93" i="1"/>
  <c r="X60" i="1"/>
  <c r="X14" i="1"/>
  <c r="X73" i="1"/>
  <c r="X104" i="1"/>
  <c r="X75" i="1"/>
  <c r="X3" i="1"/>
  <c r="X7" i="1"/>
  <c r="X85" i="1"/>
  <c r="X13" i="1"/>
  <c r="X62" i="1"/>
  <c r="X2" i="1"/>
  <c r="X86" i="1"/>
  <c r="X100" i="1"/>
  <c r="X84" i="1"/>
  <c r="X16" i="1"/>
  <c r="X46" i="1"/>
  <c r="X8" i="1"/>
  <c r="X24" i="1"/>
  <c r="X65" i="1"/>
  <c r="X55" i="1"/>
  <c r="X9" i="1"/>
  <c r="X23" i="1"/>
  <c r="X30" i="1"/>
  <c r="X47" i="1"/>
  <c r="X20" i="1"/>
  <c r="X54" i="1"/>
  <c r="X71" i="1"/>
  <c r="X22" i="1"/>
  <c r="X5" i="1"/>
  <c r="X77" i="1"/>
  <c r="X92" i="1"/>
  <c r="X74" i="1"/>
  <c r="X34" i="1"/>
  <c r="X21" i="1"/>
  <c r="X43" i="1"/>
  <c r="X36" i="1"/>
  <c r="X28" i="1"/>
  <c r="X58" i="1"/>
  <c r="X68" i="1"/>
  <c r="X97" i="1"/>
  <c r="X31" i="1"/>
  <c r="X67" i="1"/>
  <c r="X59" i="1"/>
  <c r="X78" i="1"/>
  <c r="X52" i="1"/>
  <c r="X90" i="1"/>
  <c r="X6" i="1"/>
  <c r="X57" i="1"/>
  <c r="X38" i="1"/>
  <c r="X12" i="1"/>
  <c r="X51" i="1"/>
  <c r="X91" i="1"/>
  <c r="X101" i="1"/>
  <c r="X82" i="1"/>
  <c r="X48" i="1"/>
  <c r="X4" i="1"/>
  <c r="X88" i="1"/>
  <c r="X105" i="1"/>
  <c r="X18" i="1"/>
  <c r="X15" i="1"/>
  <c r="X61" i="1"/>
  <c r="X11" i="1"/>
  <c r="X87" i="1"/>
  <c r="X83" i="1"/>
  <c r="X95" i="1"/>
  <c r="X44" i="1"/>
  <c r="X80" i="1"/>
  <c r="X76" i="1"/>
  <c r="X32" i="1"/>
  <c r="X72" i="1"/>
  <c r="X98" i="1"/>
  <c r="X64" i="1"/>
  <c r="X96" i="1"/>
  <c r="X26" i="1"/>
  <c r="X50" i="1"/>
  <c r="X25" i="1"/>
  <c r="X53" i="1"/>
  <c r="X41" i="1"/>
  <c r="X39" i="1"/>
  <c r="X45" i="1"/>
  <c r="X81" i="1"/>
  <c r="X102" i="1"/>
  <c r="X37" i="1"/>
  <c r="X35" i="1"/>
  <c r="X99" i="1"/>
  <c r="X79" i="1"/>
  <c r="X10" i="1"/>
  <c r="X19" i="1"/>
  <c r="X27" i="1"/>
  <c r="X49" i="1"/>
  <c r="X63" i="1"/>
  <c r="X69" i="1"/>
  <c r="X94" i="1"/>
  <c r="X42" i="1"/>
  <c r="X66" i="1"/>
  <c r="X103" i="1"/>
  <c r="X33" i="1"/>
  <c r="X89" i="1"/>
  <c r="U66" i="1"/>
  <c r="U35" i="1"/>
  <c r="S35" i="1"/>
  <c r="AA4" i="1"/>
  <c r="AA27" i="1"/>
  <c r="AA9" i="1"/>
  <c r="AA79" i="1"/>
  <c r="AA20" i="1"/>
  <c r="AA50" i="1"/>
  <c r="AA103" i="1"/>
  <c r="AA26" i="1"/>
  <c r="AA12" i="1"/>
  <c r="AA86" i="1"/>
  <c r="AA33" i="1"/>
  <c r="AA96" i="1"/>
  <c r="AA32" i="1"/>
  <c r="AA35" i="1"/>
  <c r="AA62" i="1"/>
  <c r="AA98" i="1"/>
  <c r="AA38" i="1"/>
  <c r="AA6" i="1"/>
  <c r="AA70" i="1"/>
  <c r="AA56" i="1"/>
  <c r="AA57" i="1"/>
  <c r="AA60" i="1"/>
  <c r="AA63" i="1"/>
  <c r="AA102" i="1"/>
  <c r="AA15" i="1"/>
  <c r="AA81" i="1"/>
  <c r="AA94" i="1"/>
  <c r="AA95" i="1"/>
  <c r="AA83" i="1"/>
  <c r="AA53" i="1"/>
  <c r="AA72" i="1"/>
  <c r="AA34" i="1"/>
  <c r="AA64" i="1"/>
  <c r="AA21" i="1"/>
  <c r="AA89" i="1"/>
  <c r="AA44" i="1"/>
  <c r="AA29" i="1"/>
  <c r="AA91" i="1"/>
  <c r="AA17" i="1"/>
  <c r="AA66" i="1"/>
  <c r="AA69" i="1"/>
  <c r="AA85" i="1"/>
  <c r="AA68" i="1"/>
  <c r="AA48" i="1"/>
  <c r="AA88" i="1"/>
  <c r="AA101" i="1"/>
  <c r="AA30" i="1"/>
  <c r="AA67" i="1"/>
  <c r="AA45" i="1"/>
  <c r="AA78" i="1"/>
  <c r="AA80" i="1"/>
  <c r="AA41" i="1"/>
  <c r="AA28" i="1"/>
  <c r="AA11" i="1"/>
  <c r="AA37" i="1"/>
  <c r="AA76" i="1"/>
  <c r="AA10" i="1"/>
  <c r="AA97" i="1"/>
  <c r="AA19" i="1"/>
  <c r="AA25" i="1"/>
  <c r="AA105" i="1"/>
  <c r="AA55" i="1"/>
  <c r="AA73" i="1"/>
  <c r="AA18" i="1"/>
  <c r="AA16" i="1"/>
  <c r="AA59" i="1"/>
  <c r="AA46" i="1"/>
  <c r="AA51" i="1"/>
  <c r="AA42" i="1"/>
  <c r="AA31" i="1"/>
  <c r="AA99" i="1"/>
  <c r="AA8" i="1"/>
  <c r="AA92" i="1"/>
  <c r="AA75" i="1"/>
  <c r="AA61" i="1"/>
  <c r="AA104" i="1"/>
  <c r="AA100" i="1"/>
  <c r="AA7" i="1"/>
  <c r="AA13" i="1"/>
  <c r="AA87" i="1"/>
  <c r="AA65" i="1"/>
  <c r="AA14" i="1"/>
  <c r="AA2" i="1"/>
  <c r="AA82" i="1"/>
  <c r="AA71" i="1"/>
  <c r="AA36" i="1"/>
  <c r="AA74" i="1"/>
  <c r="AA47" i="1"/>
  <c r="AA39" i="1"/>
  <c r="AA77" i="1"/>
  <c r="AA90" i="1"/>
  <c r="AA24" i="1"/>
  <c r="AA93" i="1"/>
  <c r="AA5" i="1"/>
  <c r="AA3" i="1"/>
  <c r="AA43" i="1"/>
  <c r="AA40" i="1"/>
  <c r="AA49" i="1"/>
  <c r="AA52" i="1"/>
  <c r="AA58" i="1"/>
  <c r="AA84" i="1"/>
  <c r="AA22" i="1"/>
  <c r="AA23" i="1"/>
  <c r="AA54" i="1"/>
  <c r="L4" i="1"/>
  <c r="L70" i="1" l="1"/>
  <c r="L46" i="1"/>
  <c r="L105" i="1"/>
  <c r="L84" i="1"/>
  <c r="L40" i="1"/>
  <c r="L14" i="1"/>
  <c r="L77" i="1"/>
  <c r="L13" i="1"/>
  <c r="L18" i="1"/>
  <c r="L50" i="1"/>
  <c r="L58" i="1"/>
  <c r="L43" i="1"/>
  <c r="L64" i="1"/>
  <c r="L89" i="1"/>
  <c r="L52" i="1"/>
  <c r="L55" i="1"/>
  <c r="L61" i="1"/>
  <c r="L10" i="1"/>
  <c r="L69" i="1"/>
  <c r="L95" i="1"/>
  <c r="L75" i="1"/>
  <c r="L47" i="1"/>
  <c r="L72" i="1"/>
  <c r="L71" i="1"/>
  <c r="L51" i="1"/>
  <c r="L6" i="1"/>
  <c r="L97" i="1"/>
  <c r="L86" i="1"/>
  <c r="L54" i="1"/>
  <c r="L78" i="1"/>
  <c r="L92" i="1"/>
  <c r="L53" i="1"/>
  <c r="L3" i="1"/>
  <c r="L11" i="1"/>
  <c r="L103" i="1"/>
  <c r="L31" i="1"/>
  <c r="L90" i="1"/>
  <c r="L21" i="1"/>
  <c r="L7" i="1"/>
  <c r="L26" i="1"/>
  <c r="L76" i="1"/>
  <c r="L48" i="1"/>
  <c r="L24" i="1"/>
  <c r="L100" i="1"/>
  <c r="L41" i="1"/>
  <c r="L45" i="1"/>
  <c r="L27" i="1"/>
  <c r="L12" i="1"/>
  <c r="L83" i="1"/>
  <c r="L102" i="1"/>
  <c r="L91" i="1"/>
  <c r="L85" i="1"/>
  <c r="L19" i="1"/>
  <c r="L68" i="1"/>
  <c r="L28" i="1"/>
  <c r="L22" i="1"/>
  <c r="L44" i="1"/>
  <c r="L2" i="1"/>
  <c r="L33" i="1"/>
  <c r="L20" i="1"/>
  <c r="L104" i="1"/>
  <c r="L25" i="1"/>
  <c r="L23" i="1"/>
  <c r="L38" i="1"/>
  <c r="L88" i="1"/>
  <c r="L62" i="1"/>
  <c r="L63" i="1"/>
  <c r="L35" i="1"/>
  <c r="L49" i="1"/>
  <c r="L37" i="1"/>
  <c r="L65" i="1"/>
  <c r="L39" i="1"/>
  <c r="L93" i="1"/>
  <c r="L30" i="1"/>
  <c r="L73" i="1"/>
  <c r="L8" i="1"/>
  <c r="L15" i="1"/>
  <c r="L82" i="1"/>
  <c r="L9" i="1"/>
  <c r="L5" i="1"/>
  <c r="L60" i="1"/>
  <c r="L59" i="1"/>
  <c r="L36" i="1"/>
  <c r="L34" i="1"/>
  <c r="L32" i="1"/>
  <c r="L79" i="1"/>
  <c r="L87" i="1"/>
  <c r="L66" i="1"/>
  <c r="L99" i="1"/>
  <c r="L42" i="1"/>
  <c r="L16" i="1"/>
  <c r="L74" i="1"/>
  <c r="L67" i="1"/>
  <c r="L80" i="1"/>
  <c r="L96" i="1"/>
  <c r="L94" i="1"/>
  <c r="L98" i="1"/>
  <c r="L81" i="1"/>
  <c r="L101" i="1"/>
  <c r="L57" i="1"/>
  <c r="K70" i="1"/>
  <c r="W70" i="1" s="1"/>
  <c r="M70" i="1" l="1"/>
  <c r="O46" i="1"/>
  <c r="O105" i="1"/>
  <c r="O84" i="1"/>
  <c r="O14" i="1"/>
  <c r="O77" i="1"/>
  <c r="O13" i="1"/>
  <c r="O18" i="1"/>
  <c r="O50" i="1"/>
  <c r="O58" i="1"/>
  <c r="O43" i="1"/>
  <c r="O64" i="1"/>
  <c r="O89" i="1"/>
  <c r="O52" i="1"/>
  <c r="O55" i="1"/>
  <c r="O61" i="1"/>
  <c r="O10" i="1"/>
  <c r="O69" i="1"/>
  <c r="O95" i="1"/>
  <c r="O75" i="1"/>
  <c r="O47" i="1"/>
  <c r="O72" i="1"/>
  <c r="O71" i="1"/>
  <c r="O51" i="1"/>
  <c r="O6" i="1"/>
  <c r="O97" i="1"/>
  <c r="O86" i="1"/>
  <c r="O54" i="1"/>
  <c r="O78" i="1"/>
  <c r="O92" i="1"/>
  <c r="O53" i="1"/>
  <c r="O3" i="1"/>
  <c r="O11" i="1"/>
  <c r="O103" i="1"/>
  <c r="O17" i="1"/>
  <c r="O31" i="1"/>
  <c r="O90" i="1"/>
  <c r="O21" i="1"/>
  <c r="O7" i="1"/>
  <c r="O26" i="1"/>
  <c r="O76" i="1"/>
  <c r="O48" i="1"/>
  <c r="O24" i="1"/>
  <c r="O100" i="1"/>
  <c r="O41" i="1"/>
  <c r="O45" i="1"/>
  <c r="O27" i="1"/>
  <c r="O12" i="1"/>
  <c r="O83" i="1"/>
  <c r="O102" i="1"/>
  <c r="O91" i="1"/>
  <c r="O85" i="1"/>
  <c r="O19" i="1"/>
  <c r="O68" i="1"/>
  <c r="O28" i="1"/>
  <c r="O22" i="1"/>
  <c r="O44" i="1"/>
  <c r="O2" i="1"/>
  <c r="O33" i="1"/>
  <c r="O20" i="1"/>
  <c r="O104" i="1"/>
  <c r="O25" i="1"/>
  <c r="O23" i="1"/>
  <c r="O38" i="1"/>
  <c r="O88" i="1"/>
  <c r="O62" i="1"/>
  <c r="O63" i="1"/>
  <c r="O35" i="1"/>
  <c r="O49" i="1"/>
  <c r="O37" i="1"/>
  <c r="O65" i="1"/>
  <c r="O39" i="1"/>
  <c r="O93" i="1"/>
  <c r="O30" i="1"/>
  <c r="O73" i="1"/>
  <c r="O8" i="1"/>
  <c r="O15" i="1"/>
  <c r="O82" i="1"/>
  <c r="O9" i="1"/>
  <c r="O5" i="1"/>
  <c r="O60" i="1"/>
  <c r="O59" i="1"/>
  <c r="O36" i="1"/>
  <c r="O34" i="1"/>
  <c r="O32" i="1"/>
  <c r="O79" i="1"/>
  <c r="O87" i="1"/>
  <c r="O66" i="1"/>
  <c r="O4" i="1"/>
  <c r="O99" i="1"/>
  <c r="O42" i="1"/>
  <c r="O16" i="1"/>
  <c r="O74" i="1"/>
  <c r="O67" i="1"/>
  <c r="O80" i="1"/>
  <c r="O96" i="1"/>
  <c r="O94" i="1"/>
  <c r="O98" i="1"/>
  <c r="O81" i="1"/>
  <c r="O101" i="1"/>
  <c r="O57" i="1"/>
  <c r="AF57" i="1"/>
  <c r="Y98" i="1"/>
  <c r="G57" i="1"/>
  <c r="N57" i="1"/>
  <c r="AC46" i="1"/>
  <c r="AC105" i="1"/>
  <c r="AC84" i="1"/>
  <c r="AC40" i="1"/>
  <c r="AC14" i="1"/>
  <c r="AC77" i="1"/>
  <c r="AC13" i="1"/>
  <c r="AC18" i="1"/>
  <c r="AC50" i="1"/>
  <c r="AC58" i="1"/>
  <c r="AC43" i="1"/>
  <c r="AC64" i="1"/>
  <c r="AC89" i="1"/>
  <c r="AC52" i="1"/>
  <c r="AC55" i="1"/>
  <c r="AC61" i="1"/>
  <c r="AC10" i="1"/>
  <c r="AC69" i="1"/>
  <c r="AC95" i="1"/>
  <c r="AC75" i="1"/>
  <c r="AC47" i="1"/>
  <c r="AC72" i="1"/>
  <c r="AC71" i="1"/>
  <c r="AC51" i="1"/>
  <c r="AC6" i="1"/>
  <c r="AC97" i="1"/>
  <c r="AC86" i="1"/>
  <c r="AC54" i="1"/>
  <c r="AC78" i="1"/>
  <c r="AC92" i="1"/>
  <c r="AC53" i="1"/>
  <c r="AC3" i="1"/>
  <c r="AC11" i="1"/>
  <c r="AC103" i="1"/>
  <c r="AC17" i="1"/>
  <c r="AC31" i="1"/>
  <c r="AC90" i="1"/>
  <c r="AC21" i="1"/>
  <c r="AC7" i="1"/>
  <c r="AC26" i="1"/>
  <c r="AC76" i="1"/>
  <c r="AC48" i="1"/>
  <c r="AC24" i="1"/>
  <c r="AC100" i="1"/>
  <c r="AC41" i="1"/>
  <c r="AC45" i="1"/>
  <c r="AC27" i="1"/>
  <c r="AC12" i="1"/>
  <c r="AC83" i="1"/>
  <c r="AC102" i="1"/>
  <c r="AC91" i="1"/>
  <c r="AC85" i="1"/>
  <c r="AC19" i="1"/>
  <c r="AC68" i="1"/>
  <c r="AC28" i="1"/>
  <c r="AC22" i="1"/>
  <c r="AC44" i="1"/>
  <c r="AC2" i="1"/>
  <c r="AC33" i="1"/>
  <c r="AC20" i="1"/>
  <c r="AC56" i="1"/>
  <c r="AC104" i="1"/>
  <c r="AC25" i="1"/>
  <c r="AC23" i="1"/>
  <c r="AC38" i="1"/>
  <c r="AC88" i="1"/>
  <c r="AC29" i="1"/>
  <c r="AC62" i="1"/>
  <c r="AC63" i="1"/>
  <c r="AC35" i="1"/>
  <c r="AC49" i="1"/>
  <c r="AC37" i="1"/>
  <c r="AC65" i="1"/>
  <c r="AC39" i="1"/>
  <c r="AC93" i="1"/>
  <c r="AC30" i="1"/>
  <c r="AC73" i="1"/>
  <c r="AC8" i="1"/>
  <c r="AC15" i="1"/>
  <c r="AC82" i="1"/>
  <c r="AC9" i="1"/>
  <c r="AC5" i="1"/>
  <c r="AC60" i="1"/>
  <c r="AC59" i="1"/>
  <c r="AC36" i="1"/>
  <c r="AC34" i="1"/>
  <c r="AC32" i="1"/>
  <c r="AC79" i="1"/>
  <c r="AC87" i="1"/>
  <c r="AC66" i="1"/>
  <c r="AC4" i="1"/>
  <c r="AC99" i="1"/>
  <c r="AC42" i="1"/>
  <c r="AC16" i="1"/>
  <c r="AC74" i="1"/>
  <c r="AC67" i="1"/>
  <c r="AC80" i="1"/>
  <c r="AC96" i="1"/>
  <c r="AC94" i="1"/>
  <c r="AC98" i="1"/>
  <c r="AC81" i="1"/>
  <c r="AC101" i="1"/>
  <c r="AC57" i="1"/>
  <c r="D57" i="1"/>
  <c r="D101" i="1"/>
  <c r="D81" i="1"/>
  <c r="D98" i="1"/>
  <c r="D94" i="1"/>
  <c r="D96" i="1"/>
  <c r="D80" i="1"/>
  <c r="D67" i="1"/>
  <c r="D74" i="1"/>
  <c r="D16" i="1"/>
  <c r="D42" i="1"/>
  <c r="D99" i="1"/>
  <c r="D4" i="1"/>
  <c r="D66" i="1"/>
  <c r="D87" i="1"/>
  <c r="D79" i="1"/>
  <c r="D32" i="1"/>
  <c r="D34" i="1"/>
  <c r="D36" i="1"/>
  <c r="D59" i="1"/>
  <c r="D60" i="1"/>
  <c r="D5" i="1"/>
  <c r="D9" i="1"/>
  <c r="D82" i="1"/>
  <c r="D15" i="1"/>
  <c r="D8" i="1"/>
  <c r="D73" i="1"/>
  <c r="D30" i="1"/>
  <c r="D93" i="1"/>
  <c r="D39" i="1"/>
  <c r="D65" i="1"/>
  <c r="D37" i="1"/>
  <c r="D49" i="1"/>
  <c r="D35" i="1"/>
  <c r="D63" i="1"/>
  <c r="D62" i="1"/>
  <c r="D29" i="1"/>
  <c r="D88" i="1"/>
  <c r="D38" i="1"/>
  <c r="D23" i="1"/>
  <c r="D25" i="1"/>
  <c r="D104" i="1"/>
  <c r="D56" i="1"/>
  <c r="D20" i="1"/>
  <c r="D33" i="1"/>
  <c r="D2" i="1"/>
  <c r="D44" i="1"/>
  <c r="D22" i="1"/>
  <c r="D28" i="1"/>
  <c r="D68" i="1"/>
  <c r="D19" i="1"/>
  <c r="D85" i="1"/>
  <c r="D91" i="1"/>
  <c r="D102" i="1"/>
  <c r="D83" i="1"/>
  <c r="D12" i="1"/>
  <c r="D27" i="1"/>
  <c r="D45" i="1"/>
  <c r="D41" i="1"/>
  <c r="D100" i="1"/>
  <c r="D24" i="1"/>
  <c r="D48" i="1"/>
  <c r="D76" i="1"/>
  <c r="D26" i="1"/>
  <c r="D7" i="1"/>
  <c r="D21" i="1"/>
  <c r="D90" i="1"/>
  <c r="D31" i="1"/>
  <c r="D17" i="1"/>
  <c r="D103" i="1"/>
  <c r="D11" i="1"/>
  <c r="D3" i="1"/>
  <c r="D53" i="1"/>
  <c r="D92" i="1"/>
  <c r="D78" i="1"/>
  <c r="D54" i="1"/>
  <c r="D86" i="1"/>
  <c r="D97" i="1"/>
  <c r="D6" i="1"/>
  <c r="D51" i="1"/>
  <c r="D71" i="1"/>
  <c r="D72" i="1"/>
  <c r="D47" i="1"/>
  <c r="D75" i="1"/>
  <c r="D95" i="1"/>
  <c r="D69" i="1"/>
  <c r="D10" i="1"/>
  <c r="D61" i="1"/>
  <c r="D55" i="1"/>
  <c r="D52" i="1"/>
  <c r="D89" i="1"/>
  <c r="D64" i="1"/>
  <c r="D43" i="1"/>
  <c r="D58" i="1"/>
  <c r="D50" i="1"/>
  <c r="D18" i="1"/>
  <c r="D13" i="1"/>
  <c r="D77" i="1"/>
  <c r="D14" i="1"/>
  <c r="D40" i="1"/>
  <c r="D84" i="1"/>
  <c r="D105" i="1"/>
  <c r="D46" i="1"/>
  <c r="K46" i="1"/>
  <c r="W46" i="1" s="1"/>
  <c r="K105" i="1"/>
  <c r="W105" i="1" s="1"/>
  <c r="K84" i="1"/>
  <c r="W84" i="1" s="1"/>
  <c r="K40" i="1"/>
  <c r="W40" i="1" s="1"/>
  <c r="K14" i="1"/>
  <c r="W14" i="1" s="1"/>
  <c r="K77" i="1"/>
  <c r="W77" i="1" s="1"/>
  <c r="K13" i="1"/>
  <c r="W13" i="1" s="1"/>
  <c r="K18" i="1"/>
  <c r="W18" i="1" s="1"/>
  <c r="K50" i="1"/>
  <c r="W50" i="1" s="1"/>
  <c r="K58" i="1"/>
  <c r="W58" i="1" s="1"/>
  <c r="K43" i="1"/>
  <c r="W43" i="1" s="1"/>
  <c r="K64" i="1"/>
  <c r="W64" i="1" s="1"/>
  <c r="K89" i="1"/>
  <c r="W89" i="1" s="1"/>
  <c r="K52" i="1"/>
  <c r="W52" i="1" s="1"/>
  <c r="K55" i="1"/>
  <c r="W55" i="1" s="1"/>
  <c r="K61" i="1"/>
  <c r="W61" i="1" s="1"/>
  <c r="K10" i="1"/>
  <c r="W10" i="1" s="1"/>
  <c r="K69" i="1"/>
  <c r="W69" i="1" s="1"/>
  <c r="K95" i="1"/>
  <c r="W95" i="1" s="1"/>
  <c r="K75" i="1"/>
  <c r="W75" i="1" s="1"/>
  <c r="K47" i="1"/>
  <c r="W47" i="1" s="1"/>
  <c r="K72" i="1"/>
  <c r="W72" i="1" s="1"/>
  <c r="K71" i="1"/>
  <c r="W71" i="1" s="1"/>
  <c r="K51" i="1"/>
  <c r="W51" i="1" s="1"/>
  <c r="K6" i="1"/>
  <c r="W6" i="1" s="1"/>
  <c r="K97" i="1"/>
  <c r="W97" i="1" s="1"/>
  <c r="K86" i="1"/>
  <c r="W86" i="1" s="1"/>
  <c r="K54" i="1"/>
  <c r="W54" i="1" s="1"/>
  <c r="K78" i="1"/>
  <c r="W78" i="1" s="1"/>
  <c r="K92" i="1"/>
  <c r="W92" i="1" s="1"/>
  <c r="K53" i="1"/>
  <c r="W53" i="1" s="1"/>
  <c r="K3" i="1"/>
  <c r="W3" i="1" s="1"/>
  <c r="K11" i="1"/>
  <c r="W11" i="1" s="1"/>
  <c r="K103" i="1"/>
  <c r="W103" i="1" s="1"/>
  <c r="K31" i="1"/>
  <c r="W31" i="1" s="1"/>
  <c r="K90" i="1"/>
  <c r="W90" i="1" s="1"/>
  <c r="K21" i="1"/>
  <c r="W21" i="1" s="1"/>
  <c r="K7" i="1"/>
  <c r="W7" i="1" s="1"/>
  <c r="K26" i="1"/>
  <c r="W26" i="1" s="1"/>
  <c r="K76" i="1"/>
  <c r="W76" i="1" s="1"/>
  <c r="K48" i="1"/>
  <c r="W48" i="1" s="1"/>
  <c r="K24" i="1"/>
  <c r="W24" i="1" s="1"/>
  <c r="K100" i="1"/>
  <c r="W100" i="1" s="1"/>
  <c r="K41" i="1"/>
  <c r="W41" i="1" s="1"/>
  <c r="K45" i="1"/>
  <c r="W45" i="1" s="1"/>
  <c r="K27" i="1"/>
  <c r="W27" i="1" s="1"/>
  <c r="K12" i="1"/>
  <c r="W12" i="1" s="1"/>
  <c r="K83" i="1"/>
  <c r="W83" i="1" s="1"/>
  <c r="K102" i="1"/>
  <c r="W102" i="1" s="1"/>
  <c r="K91" i="1"/>
  <c r="W91" i="1" s="1"/>
  <c r="K85" i="1"/>
  <c r="W85" i="1" s="1"/>
  <c r="K19" i="1"/>
  <c r="W19" i="1" s="1"/>
  <c r="K68" i="1"/>
  <c r="W68" i="1" s="1"/>
  <c r="K28" i="1"/>
  <c r="W28" i="1" s="1"/>
  <c r="K22" i="1"/>
  <c r="W22" i="1" s="1"/>
  <c r="K44" i="1"/>
  <c r="W44" i="1" s="1"/>
  <c r="K2" i="1"/>
  <c r="W2" i="1" s="1"/>
  <c r="K33" i="1"/>
  <c r="W33" i="1" s="1"/>
  <c r="K20" i="1"/>
  <c r="W20" i="1" s="1"/>
  <c r="K104" i="1"/>
  <c r="W104" i="1" s="1"/>
  <c r="K25" i="1"/>
  <c r="W25" i="1" s="1"/>
  <c r="K23" i="1"/>
  <c r="W23" i="1" s="1"/>
  <c r="K38" i="1"/>
  <c r="W38" i="1" s="1"/>
  <c r="K88" i="1"/>
  <c r="W88" i="1" s="1"/>
  <c r="K62" i="1"/>
  <c r="W62" i="1" s="1"/>
  <c r="K63" i="1"/>
  <c r="W63" i="1" s="1"/>
  <c r="K35" i="1"/>
  <c r="W35" i="1" s="1"/>
  <c r="K49" i="1"/>
  <c r="W49" i="1" s="1"/>
  <c r="K37" i="1"/>
  <c r="W37" i="1" s="1"/>
  <c r="K65" i="1"/>
  <c r="W65" i="1" s="1"/>
  <c r="K39" i="1"/>
  <c r="W39" i="1" s="1"/>
  <c r="K93" i="1"/>
  <c r="W93" i="1" s="1"/>
  <c r="K30" i="1"/>
  <c r="W30" i="1" s="1"/>
  <c r="K73" i="1"/>
  <c r="W73" i="1" s="1"/>
  <c r="K8" i="1"/>
  <c r="W8" i="1" s="1"/>
  <c r="K15" i="1"/>
  <c r="W15" i="1" s="1"/>
  <c r="K82" i="1"/>
  <c r="W82" i="1" s="1"/>
  <c r="K9" i="1"/>
  <c r="W9" i="1" s="1"/>
  <c r="K5" i="1"/>
  <c r="W5" i="1" s="1"/>
  <c r="K60" i="1"/>
  <c r="W60" i="1" s="1"/>
  <c r="K59" i="1"/>
  <c r="W59" i="1" s="1"/>
  <c r="K36" i="1"/>
  <c r="W36" i="1" s="1"/>
  <c r="K34" i="1"/>
  <c r="W34" i="1" s="1"/>
  <c r="K32" i="1"/>
  <c r="W32" i="1" s="1"/>
  <c r="K79" i="1"/>
  <c r="W79" i="1" s="1"/>
  <c r="K87" i="1"/>
  <c r="W87" i="1" s="1"/>
  <c r="K66" i="1"/>
  <c r="W66" i="1" s="1"/>
  <c r="K4" i="1"/>
  <c r="W4" i="1" s="1"/>
  <c r="K99" i="1"/>
  <c r="W99" i="1" s="1"/>
  <c r="K42" i="1"/>
  <c r="W42" i="1" s="1"/>
  <c r="K16" i="1"/>
  <c r="W16" i="1" s="1"/>
  <c r="K74" i="1"/>
  <c r="W74" i="1" s="1"/>
  <c r="K67" i="1"/>
  <c r="W67" i="1" s="1"/>
  <c r="K80" i="1"/>
  <c r="W80" i="1" s="1"/>
  <c r="K96" i="1"/>
  <c r="W96" i="1" s="1"/>
  <c r="K94" i="1"/>
  <c r="W94" i="1" s="1"/>
  <c r="K98" i="1"/>
  <c r="W98" i="1" s="1"/>
  <c r="K81" i="1"/>
  <c r="W81" i="1" s="1"/>
  <c r="K101" i="1"/>
  <c r="W101" i="1" s="1"/>
  <c r="K57" i="1"/>
  <c r="W57" i="1" s="1"/>
  <c r="H70" i="1"/>
  <c r="AG70" i="1"/>
  <c r="AG57" i="1"/>
  <c r="AG101" i="1"/>
  <c r="AG81" i="1"/>
  <c r="AG98" i="1"/>
  <c r="AG94" i="1"/>
  <c r="AG96" i="1"/>
  <c r="AG80" i="1"/>
  <c r="AG67" i="1"/>
  <c r="AG74" i="1"/>
  <c r="AG16" i="1"/>
  <c r="AG42" i="1"/>
  <c r="AG99" i="1"/>
  <c r="AG4" i="1"/>
  <c r="AG66" i="1"/>
  <c r="AG87" i="1"/>
  <c r="AG79" i="1"/>
  <c r="AG32" i="1"/>
  <c r="AG34" i="1"/>
  <c r="AG36" i="1"/>
  <c r="AG59" i="1"/>
  <c r="AG60" i="1"/>
  <c r="AG5" i="1"/>
  <c r="AG9" i="1"/>
  <c r="AG82" i="1"/>
  <c r="AG15" i="1"/>
  <c r="AG8" i="1"/>
  <c r="AG73" i="1"/>
  <c r="AG30" i="1"/>
  <c r="AG93" i="1"/>
  <c r="AG39" i="1"/>
  <c r="AG65" i="1"/>
  <c r="AG37" i="1"/>
  <c r="AG49" i="1"/>
  <c r="AG35" i="1"/>
  <c r="AG63" i="1"/>
  <c r="AG62" i="1"/>
  <c r="AG29" i="1"/>
  <c r="AG88" i="1"/>
  <c r="AG38" i="1"/>
  <c r="AG23" i="1"/>
  <c r="AG25" i="1"/>
  <c r="AG104" i="1"/>
  <c r="AG56" i="1"/>
  <c r="AG20" i="1"/>
  <c r="AG33" i="1"/>
  <c r="AG2" i="1"/>
  <c r="AG44" i="1"/>
  <c r="AG22" i="1"/>
  <c r="AG28" i="1"/>
  <c r="AG68" i="1"/>
  <c r="AG19" i="1"/>
  <c r="AG85" i="1"/>
  <c r="AG91" i="1"/>
  <c r="AG102" i="1"/>
  <c r="AG83" i="1"/>
  <c r="AG12" i="1"/>
  <c r="AG27" i="1"/>
  <c r="AG45" i="1"/>
  <c r="AG41" i="1"/>
  <c r="AG100" i="1"/>
  <c r="AG24" i="1"/>
  <c r="AG48" i="1"/>
  <c r="AG76" i="1"/>
  <c r="AG26" i="1"/>
  <c r="AG7" i="1"/>
  <c r="AG21" i="1"/>
  <c r="AG90" i="1"/>
  <c r="AG31" i="1"/>
  <c r="AG17" i="1"/>
  <c r="AG103" i="1"/>
  <c r="AG11" i="1"/>
  <c r="AG3" i="1"/>
  <c r="AG53" i="1"/>
  <c r="AG92" i="1"/>
  <c r="AG78" i="1"/>
  <c r="AG54" i="1"/>
  <c r="AG86" i="1"/>
  <c r="AG97" i="1"/>
  <c r="AG6" i="1"/>
  <c r="AG51" i="1"/>
  <c r="AG71" i="1"/>
  <c r="AG72" i="1"/>
  <c r="AG47" i="1"/>
  <c r="AG75" i="1"/>
  <c r="AG95" i="1"/>
  <c r="AG69" i="1"/>
  <c r="AG10" i="1"/>
  <c r="AG61" i="1"/>
  <c r="AG55" i="1"/>
  <c r="AG52" i="1"/>
  <c r="AG89" i="1"/>
  <c r="AG64" i="1"/>
  <c r="AG43" i="1"/>
  <c r="AG58" i="1"/>
  <c r="AG50" i="1"/>
  <c r="AG18" i="1"/>
  <c r="AG13" i="1"/>
  <c r="AG77" i="1"/>
  <c r="AG14" i="1"/>
  <c r="AG40" i="1"/>
  <c r="AG84" i="1"/>
  <c r="AG105" i="1"/>
  <c r="AG46" i="1"/>
  <c r="Y70" i="1"/>
  <c r="Y57" i="1"/>
  <c r="Y101" i="1"/>
  <c r="Y81" i="1"/>
  <c r="Y94" i="1"/>
  <c r="Y96" i="1"/>
  <c r="Y80" i="1"/>
  <c r="Y67" i="1"/>
  <c r="Y74" i="1"/>
  <c r="Y16" i="1"/>
  <c r="Y42" i="1"/>
  <c r="Y99" i="1"/>
  <c r="Y4" i="1"/>
  <c r="Y66" i="1"/>
  <c r="Y87" i="1"/>
  <c r="Y79" i="1"/>
  <c r="Y32" i="1"/>
  <c r="Y34" i="1"/>
  <c r="Y36" i="1"/>
  <c r="Y59" i="1"/>
  <c r="Y60" i="1"/>
  <c r="Y5" i="1"/>
  <c r="Y9" i="1"/>
  <c r="Y82" i="1"/>
  <c r="Y15" i="1"/>
  <c r="Y8" i="1"/>
  <c r="Y73" i="1"/>
  <c r="Y30" i="1"/>
  <c r="Y93" i="1"/>
  <c r="Y39" i="1"/>
  <c r="Y65" i="1"/>
  <c r="Y37" i="1"/>
  <c r="Y49" i="1"/>
  <c r="Y35" i="1"/>
  <c r="Y63" i="1"/>
  <c r="Y62" i="1"/>
  <c r="Y29" i="1"/>
  <c r="Y88" i="1"/>
  <c r="Y38" i="1"/>
  <c r="Y23" i="1"/>
  <c r="Y25" i="1"/>
  <c r="Y104" i="1"/>
  <c r="Y56" i="1"/>
  <c r="Y20" i="1"/>
  <c r="Y33" i="1"/>
  <c r="Y2" i="1"/>
  <c r="Y44" i="1"/>
  <c r="Y22" i="1"/>
  <c r="Y28" i="1"/>
  <c r="Y68" i="1"/>
  <c r="Y19" i="1"/>
  <c r="Y85" i="1"/>
  <c r="Y91" i="1"/>
  <c r="Y102" i="1"/>
  <c r="Y83" i="1"/>
  <c r="Y12" i="1"/>
  <c r="Y27" i="1"/>
  <c r="Y45" i="1"/>
  <c r="Y41" i="1"/>
  <c r="Y100" i="1"/>
  <c r="Y24" i="1"/>
  <c r="Y48" i="1"/>
  <c r="Y76" i="1"/>
  <c r="Y26" i="1"/>
  <c r="Y7" i="1"/>
  <c r="Y21" i="1"/>
  <c r="Y90" i="1"/>
  <c r="Y31" i="1"/>
  <c r="Y17" i="1"/>
  <c r="Y103" i="1"/>
  <c r="Y11" i="1"/>
  <c r="Y3" i="1"/>
  <c r="Y53" i="1"/>
  <c r="Y92" i="1"/>
  <c r="Y78" i="1"/>
  <c r="Y54" i="1"/>
  <c r="Y86" i="1"/>
  <c r="Y97" i="1"/>
  <c r="Y6" i="1"/>
  <c r="Y51" i="1"/>
  <c r="Y71" i="1"/>
  <c r="Y72" i="1"/>
  <c r="Y47" i="1"/>
  <c r="Y75" i="1"/>
  <c r="Y95" i="1"/>
  <c r="Y69" i="1"/>
  <c r="Y10" i="1"/>
  <c r="Y61" i="1"/>
  <c r="Y55" i="1"/>
  <c r="Y52" i="1"/>
  <c r="Y89" i="1"/>
  <c r="Y64" i="1"/>
  <c r="Y43" i="1"/>
  <c r="Y58" i="1"/>
  <c r="Y50" i="1"/>
  <c r="Y18" i="1"/>
  <c r="Y13" i="1"/>
  <c r="Y77" i="1"/>
  <c r="Y14" i="1"/>
  <c r="Y40" i="1"/>
  <c r="Y84" i="1"/>
  <c r="Y105" i="1"/>
  <c r="Y46" i="1"/>
  <c r="Z70" i="1"/>
  <c r="Z57" i="1"/>
  <c r="Z101" i="1"/>
  <c r="Z81" i="1"/>
  <c r="Z98" i="1"/>
  <c r="Z94" i="1"/>
  <c r="Z96" i="1"/>
  <c r="Z80" i="1"/>
  <c r="Z67" i="1"/>
  <c r="Z74" i="1"/>
  <c r="Z16" i="1"/>
  <c r="Z42" i="1"/>
  <c r="Z99" i="1"/>
  <c r="Z4" i="1"/>
  <c r="Z66" i="1"/>
  <c r="Z87" i="1"/>
  <c r="Z79" i="1"/>
  <c r="Z32" i="1"/>
  <c r="Z34" i="1"/>
  <c r="Z36" i="1"/>
  <c r="Z59" i="1"/>
  <c r="Z60" i="1"/>
  <c r="Z5" i="1"/>
  <c r="Z9" i="1"/>
  <c r="Z82" i="1"/>
  <c r="Z15" i="1"/>
  <c r="Z8" i="1"/>
  <c r="Z73" i="1"/>
  <c r="Z30" i="1"/>
  <c r="Z93" i="1"/>
  <c r="Z39" i="1"/>
  <c r="Z65" i="1"/>
  <c r="Z37" i="1"/>
  <c r="Z49" i="1"/>
  <c r="Z35" i="1"/>
  <c r="Z63" i="1"/>
  <c r="Z62" i="1"/>
  <c r="Z29" i="1"/>
  <c r="Z88" i="1"/>
  <c r="Z38" i="1"/>
  <c r="Z23" i="1"/>
  <c r="Z25" i="1"/>
  <c r="Z104" i="1"/>
  <c r="Z56" i="1"/>
  <c r="Z20" i="1"/>
  <c r="Z33" i="1"/>
  <c r="Z2" i="1"/>
  <c r="Z44" i="1"/>
  <c r="Z22" i="1"/>
  <c r="Z28" i="1"/>
  <c r="Z68" i="1"/>
  <c r="Z19" i="1"/>
  <c r="Z85" i="1"/>
  <c r="Z91" i="1"/>
  <c r="Z102" i="1"/>
  <c r="Z83" i="1"/>
  <c r="Z12" i="1"/>
  <c r="Z27" i="1"/>
  <c r="Z45" i="1"/>
  <c r="Z41" i="1"/>
  <c r="Z100" i="1"/>
  <c r="Z24" i="1"/>
  <c r="Z48" i="1"/>
  <c r="Z76" i="1"/>
  <c r="Z26" i="1"/>
  <c r="Z7" i="1"/>
  <c r="Z21" i="1"/>
  <c r="Z90" i="1"/>
  <c r="Z31" i="1"/>
  <c r="Z17" i="1"/>
  <c r="Z103" i="1"/>
  <c r="Z11" i="1"/>
  <c r="Z3" i="1"/>
  <c r="Z53" i="1"/>
  <c r="Z92" i="1"/>
  <c r="Z78" i="1"/>
  <c r="Z54" i="1"/>
  <c r="Z86" i="1"/>
  <c r="Z97" i="1"/>
  <c r="Z6" i="1"/>
  <c r="Z51" i="1"/>
  <c r="Z71" i="1"/>
  <c r="Z72" i="1"/>
  <c r="Z47" i="1"/>
  <c r="Z75" i="1"/>
  <c r="Z95" i="1"/>
  <c r="Z69" i="1"/>
  <c r="Z10" i="1"/>
  <c r="Z61" i="1"/>
  <c r="Z55" i="1"/>
  <c r="Z52" i="1"/>
  <c r="Z89" i="1"/>
  <c r="Z64" i="1"/>
  <c r="Z43" i="1"/>
  <c r="Z58" i="1"/>
  <c r="Z50" i="1"/>
  <c r="Z18" i="1"/>
  <c r="Z13" i="1"/>
  <c r="Z77" i="1"/>
  <c r="Z14" i="1"/>
  <c r="Z40" i="1"/>
  <c r="Z84" i="1"/>
  <c r="Z105" i="1"/>
  <c r="Z46" i="1"/>
  <c r="C70" i="1"/>
  <c r="G70" i="1"/>
  <c r="Q70" i="1"/>
  <c r="R70" i="1"/>
  <c r="S70" i="1"/>
  <c r="T70" i="1"/>
  <c r="U70" i="1"/>
  <c r="AD70" i="1"/>
  <c r="AE70" i="1"/>
  <c r="U57" i="1"/>
  <c r="U101" i="1"/>
  <c r="U81" i="1"/>
  <c r="U98" i="1"/>
  <c r="U94" i="1"/>
  <c r="U96" i="1"/>
  <c r="U80" i="1"/>
  <c r="U67" i="1"/>
  <c r="U74" i="1"/>
  <c r="U16" i="1"/>
  <c r="U42" i="1"/>
  <c r="U99" i="1"/>
  <c r="U4" i="1"/>
  <c r="U87" i="1"/>
  <c r="U79" i="1"/>
  <c r="U32" i="1"/>
  <c r="U34" i="1"/>
  <c r="U36" i="1"/>
  <c r="U59" i="1"/>
  <c r="U60" i="1"/>
  <c r="U5" i="1"/>
  <c r="U9" i="1"/>
  <c r="U82" i="1"/>
  <c r="U15" i="1"/>
  <c r="U8" i="1"/>
  <c r="U73" i="1"/>
  <c r="U30" i="1"/>
  <c r="U93" i="1"/>
  <c r="U39" i="1"/>
  <c r="U65" i="1"/>
  <c r="U37" i="1"/>
  <c r="U49" i="1"/>
  <c r="U63" i="1"/>
  <c r="U62" i="1"/>
  <c r="U29" i="1"/>
  <c r="U88" i="1"/>
  <c r="U38" i="1"/>
  <c r="U23" i="1"/>
  <c r="U25" i="1"/>
  <c r="U104" i="1"/>
  <c r="U56" i="1"/>
  <c r="U20" i="1"/>
  <c r="U33" i="1"/>
  <c r="U2" i="1"/>
  <c r="U44" i="1"/>
  <c r="U22" i="1"/>
  <c r="U28" i="1"/>
  <c r="U68" i="1"/>
  <c r="U19" i="1"/>
  <c r="U85" i="1"/>
  <c r="U91" i="1"/>
  <c r="U102" i="1"/>
  <c r="U83" i="1"/>
  <c r="U12" i="1"/>
  <c r="U27" i="1"/>
  <c r="U45" i="1"/>
  <c r="U41" i="1"/>
  <c r="U100" i="1"/>
  <c r="U24" i="1"/>
  <c r="U48" i="1"/>
  <c r="U76" i="1"/>
  <c r="U26" i="1"/>
  <c r="U7" i="1"/>
  <c r="U21" i="1"/>
  <c r="U90" i="1"/>
  <c r="U31" i="1"/>
  <c r="U17" i="1"/>
  <c r="U103" i="1"/>
  <c r="U11" i="1"/>
  <c r="U3" i="1"/>
  <c r="U53" i="1"/>
  <c r="U92" i="1"/>
  <c r="U78" i="1"/>
  <c r="U54" i="1"/>
  <c r="U86" i="1"/>
  <c r="U97" i="1"/>
  <c r="U6" i="1"/>
  <c r="U51" i="1"/>
  <c r="U71" i="1"/>
  <c r="U72" i="1"/>
  <c r="U47" i="1"/>
  <c r="U75" i="1"/>
  <c r="U95" i="1"/>
  <c r="U69" i="1"/>
  <c r="U10" i="1"/>
  <c r="U61" i="1"/>
  <c r="U55" i="1"/>
  <c r="U52" i="1"/>
  <c r="U89" i="1"/>
  <c r="U64" i="1"/>
  <c r="U43" i="1"/>
  <c r="U58" i="1"/>
  <c r="U50" i="1"/>
  <c r="U18" i="1"/>
  <c r="U13" i="1"/>
  <c r="U77" i="1"/>
  <c r="U14" i="1"/>
  <c r="U40" i="1"/>
  <c r="U84" i="1"/>
  <c r="U105" i="1"/>
  <c r="U46" i="1"/>
  <c r="T57" i="1"/>
  <c r="T101" i="1"/>
  <c r="T81" i="1"/>
  <c r="T98" i="1"/>
  <c r="T94" i="1"/>
  <c r="T96" i="1"/>
  <c r="T80" i="1"/>
  <c r="T67" i="1"/>
  <c r="T74" i="1"/>
  <c r="T16" i="1"/>
  <c r="T42" i="1"/>
  <c r="T99" i="1"/>
  <c r="T4" i="1"/>
  <c r="T66" i="1"/>
  <c r="T87" i="1"/>
  <c r="T79" i="1"/>
  <c r="T32" i="1"/>
  <c r="T34" i="1"/>
  <c r="T36" i="1"/>
  <c r="T59" i="1"/>
  <c r="T60" i="1"/>
  <c r="T5" i="1"/>
  <c r="T9" i="1"/>
  <c r="T82" i="1"/>
  <c r="T15" i="1"/>
  <c r="T8" i="1"/>
  <c r="T73" i="1"/>
  <c r="T30" i="1"/>
  <c r="T93" i="1"/>
  <c r="T39" i="1"/>
  <c r="T65" i="1"/>
  <c r="T37" i="1"/>
  <c r="T49" i="1"/>
  <c r="T35" i="1"/>
  <c r="T63" i="1"/>
  <c r="T62" i="1"/>
  <c r="T29" i="1"/>
  <c r="T88" i="1"/>
  <c r="T38" i="1"/>
  <c r="T23" i="1"/>
  <c r="T25" i="1"/>
  <c r="T104" i="1"/>
  <c r="T56" i="1"/>
  <c r="T20" i="1"/>
  <c r="T33" i="1"/>
  <c r="T2" i="1"/>
  <c r="T44" i="1"/>
  <c r="T22" i="1"/>
  <c r="T28" i="1"/>
  <c r="T68" i="1"/>
  <c r="T19" i="1"/>
  <c r="T85" i="1"/>
  <c r="T91" i="1"/>
  <c r="T102" i="1"/>
  <c r="T83" i="1"/>
  <c r="T12" i="1"/>
  <c r="T27" i="1"/>
  <c r="T45" i="1"/>
  <c r="T41" i="1"/>
  <c r="T100" i="1"/>
  <c r="T24" i="1"/>
  <c r="T48" i="1"/>
  <c r="T76" i="1"/>
  <c r="T26" i="1"/>
  <c r="T7" i="1"/>
  <c r="T21" i="1"/>
  <c r="T90" i="1"/>
  <c r="T31" i="1"/>
  <c r="T17" i="1"/>
  <c r="T103" i="1"/>
  <c r="T11" i="1"/>
  <c r="T3" i="1"/>
  <c r="T53" i="1"/>
  <c r="T92" i="1"/>
  <c r="T78" i="1"/>
  <c r="T54" i="1"/>
  <c r="T86" i="1"/>
  <c r="T97" i="1"/>
  <c r="T6" i="1"/>
  <c r="T51" i="1"/>
  <c r="T71" i="1"/>
  <c r="T72" i="1"/>
  <c r="T47" i="1"/>
  <c r="T75" i="1"/>
  <c r="T95" i="1"/>
  <c r="T69" i="1"/>
  <c r="T10" i="1"/>
  <c r="T61" i="1"/>
  <c r="T55" i="1"/>
  <c r="T52" i="1"/>
  <c r="T89" i="1"/>
  <c r="T64" i="1"/>
  <c r="T43" i="1"/>
  <c r="T58" i="1"/>
  <c r="T50" i="1"/>
  <c r="T18" i="1"/>
  <c r="T13" i="1"/>
  <c r="T77" i="1"/>
  <c r="T14" i="1"/>
  <c r="T40" i="1"/>
  <c r="T84" i="1"/>
  <c r="T105" i="1"/>
  <c r="T46" i="1"/>
  <c r="S57" i="1"/>
  <c r="S101" i="1"/>
  <c r="S81" i="1"/>
  <c r="S98" i="1"/>
  <c r="S94" i="1"/>
  <c r="S96" i="1"/>
  <c r="S80" i="1"/>
  <c r="S67" i="1"/>
  <c r="S74" i="1"/>
  <c r="S16" i="1"/>
  <c r="S42" i="1"/>
  <c r="S99" i="1"/>
  <c r="S4" i="1"/>
  <c r="S66" i="1"/>
  <c r="S87" i="1"/>
  <c r="S79" i="1"/>
  <c r="S32" i="1"/>
  <c r="S34" i="1"/>
  <c r="S36" i="1"/>
  <c r="S59" i="1"/>
  <c r="S60" i="1"/>
  <c r="S5" i="1"/>
  <c r="S9" i="1"/>
  <c r="S82" i="1"/>
  <c r="S15" i="1"/>
  <c r="S8" i="1"/>
  <c r="S73" i="1"/>
  <c r="S30" i="1"/>
  <c r="S93" i="1"/>
  <c r="S39" i="1"/>
  <c r="S65" i="1"/>
  <c r="S37" i="1"/>
  <c r="S49" i="1"/>
  <c r="S63" i="1"/>
  <c r="S62" i="1"/>
  <c r="S29" i="1"/>
  <c r="S88" i="1"/>
  <c r="S38" i="1"/>
  <c r="S23" i="1"/>
  <c r="S25" i="1"/>
  <c r="S104" i="1"/>
  <c r="S56" i="1"/>
  <c r="S20" i="1"/>
  <c r="S33" i="1"/>
  <c r="S2" i="1"/>
  <c r="S44" i="1"/>
  <c r="S22" i="1"/>
  <c r="S28" i="1"/>
  <c r="S68" i="1"/>
  <c r="S19" i="1"/>
  <c r="S85" i="1"/>
  <c r="S91" i="1"/>
  <c r="S102" i="1"/>
  <c r="S83" i="1"/>
  <c r="S12" i="1"/>
  <c r="S27" i="1"/>
  <c r="S45" i="1"/>
  <c r="S41" i="1"/>
  <c r="S100" i="1"/>
  <c r="S24" i="1"/>
  <c r="S48" i="1"/>
  <c r="S76" i="1"/>
  <c r="S26" i="1"/>
  <c r="S7" i="1"/>
  <c r="S21" i="1"/>
  <c r="S90" i="1"/>
  <c r="S31" i="1"/>
  <c r="S17" i="1"/>
  <c r="S103" i="1"/>
  <c r="S11" i="1"/>
  <c r="S3" i="1"/>
  <c r="S53" i="1"/>
  <c r="S92" i="1"/>
  <c r="S78" i="1"/>
  <c r="S54" i="1"/>
  <c r="S86" i="1"/>
  <c r="S97" i="1"/>
  <c r="S6" i="1"/>
  <c r="S51" i="1"/>
  <c r="S71" i="1"/>
  <c r="S72" i="1"/>
  <c r="S47" i="1"/>
  <c r="S75" i="1"/>
  <c r="S95" i="1"/>
  <c r="S69" i="1"/>
  <c r="S10" i="1"/>
  <c r="S61" i="1"/>
  <c r="S55" i="1"/>
  <c r="S52" i="1"/>
  <c r="S89" i="1"/>
  <c r="S64" i="1"/>
  <c r="S43" i="1"/>
  <c r="S58" i="1"/>
  <c r="S50" i="1"/>
  <c r="S18" i="1"/>
  <c r="S13" i="1"/>
  <c r="S77" i="1"/>
  <c r="S14" i="1"/>
  <c r="S40" i="1"/>
  <c r="S84" i="1"/>
  <c r="S105" i="1"/>
  <c r="S46" i="1"/>
  <c r="R57" i="1"/>
  <c r="R101" i="1"/>
  <c r="R81" i="1"/>
  <c r="R98" i="1"/>
  <c r="R94" i="1"/>
  <c r="R96" i="1"/>
  <c r="R80" i="1"/>
  <c r="R67" i="1"/>
  <c r="R74" i="1"/>
  <c r="R16" i="1"/>
  <c r="R42" i="1"/>
  <c r="R99" i="1"/>
  <c r="R4" i="1"/>
  <c r="R66" i="1"/>
  <c r="R87" i="1"/>
  <c r="R79" i="1"/>
  <c r="R32" i="1"/>
  <c r="R34" i="1"/>
  <c r="R36" i="1"/>
  <c r="R59" i="1"/>
  <c r="R60" i="1"/>
  <c r="R5" i="1"/>
  <c r="R9" i="1"/>
  <c r="R82" i="1"/>
  <c r="R15" i="1"/>
  <c r="R8" i="1"/>
  <c r="R73" i="1"/>
  <c r="R30" i="1"/>
  <c r="R93" i="1"/>
  <c r="R39" i="1"/>
  <c r="R65" i="1"/>
  <c r="R37" i="1"/>
  <c r="R49" i="1"/>
  <c r="R35" i="1"/>
  <c r="R63" i="1"/>
  <c r="R62" i="1"/>
  <c r="R29" i="1"/>
  <c r="R88" i="1"/>
  <c r="R38" i="1"/>
  <c r="R23" i="1"/>
  <c r="R25" i="1"/>
  <c r="R104" i="1"/>
  <c r="R56" i="1"/>
  <c r="R20" i="1"/>
  <c r="R33" i="1"/>
  <c r="R2" i="1"/>
  <c r="R44" i="1"/>
  <c r="R22" i="1"/>
  <c r="R28" i="1"/>
  <c r="R68" i="1"/>
  <c r="R19" i="1"/>
  <c r="R85" i="1"/>
  <c r="R91" i="1"/>
  <c r="R102" i="1"/>
  <c r="R83" i="1"/>
  <c r="R12" i="1"/>
  <c r="R27" i="1"/>
  <c r="R45" i="1"/>
  <c r="R41" i="1"/>
  <c r="R100" i="1"/>
  <c r="R24" i="1"/>
  <c r="R48" i="1"/>
  <c r="R76" i="1"/>
  <c r="R26" i="1"/>
  <c r="R7" i="1"/>
  <c r="R21" i="1"/>
  <c r="R90" i="1"/>
  <c r="R31" i="1"/>
  <c r="R17" i="1"/>
  <c r="R103" i="1"/>
  <c r="R11" i="1"/>
  <c r="R3" i="1"/>
  <c r="R53" i="1"/>
  <c r="R92" i="1"/>
  <c r="R78" i="1"/>
  <c r="R54" i="1"/>
  <c r="R86" i="1"/>
  <c r="R97" i="1"/>
  <c r="R6" i="1"/>
  <c r="R51" i="1"/>
  <c r="R71" i="1"/>
  <c r="R72" i="1"/>
  <c r="R47" i="1"/>
  <c r="R75" i="1"/>
  <c r="R95" i="1"/>
  <c r="R69" i="1"/>
  <c r="R10" i="1"/>
  <c r="R61" i="1"/>
  <c r="R55" i="1"/>
  <c r="R52" i="1"/>
  <c r="R89" i="1"/>
  <c r="R64" i="1"/>
  <c r="R43" i="1"/>
  <c r="R58" i="1"/>
  <c r="R50" i="1"/>
  <c r="R18" i="1"/>
  <c r="R13" i="1"/>
  <c r="R77" i="1"/>
  <c r="R14" i="1"/>
  <c r="R40" i="1"/>
  <c r="R84" i="1"/>
  <c r="R105" i="1"/>
  <c r="R46" i="1"/>
  <c r="Q57" i="1"/>
  <c r="Q101" i="1"/>
  <c r="Q81" i="1"/>
  <c r="Q98" i="1"/>
  <c r="Q94" i="1"/>
  <c r="Q96" i="1"/>
  <c r="Q80" i="1"/>
  <c r="Q67" i="1"/>
  <c r="Q74" i="1"/>
  <c r="Q16" i="1"/>
  <c r="Q42" i="1"/>
  <c r="Q99" i="1"/>
  <c r="Q4" i="1"/>
  <c r="Q66" i="1"/>
  <c r="Q87" i="1"/>
  <c r="Q79" i="1"/>
  <c r="Q32" i="1"/>
  <c r="Q34" i="1"/>
  <c r="Q36" i="1"/>
  <c r="Q59" i="1"/>
  <c r="Q60" i="1"/>
  <c r="Q5" i="1"/>
  <c r="Q9" i="1"/>
  <c r="Q82" i="1"/>
  <c r="Q15" i="1"/>
  <c r="Q8" i="1"/>
  <c r="Q73" i="1"/>
  <c r="Q30" i="1"/>
  <c r="Q93" i="1"/>
  <c r="Q39" i="1"/>
  <c r="Q65" i="1"/>
  <c r="Q37" i="1"/>
  <c r="Q49" i="1"/>
  <c r="Q35" i="1"/>
  <c r="Q63" i="1"/>
  <c r="Q62" i="1"/>
  <c r="Q29" i="1"/>
  <c r="Q88" i="1"/>
  <c r="Q38" i="1"/>
  <c r="Q23" i="1"/>
  <c r="Q25" i="1"/>
  <c r="Q104" i="1"/>
  <c r="Q56" i="1"/>
  <c r="Q20" i="1"/>
  <c r="Q33" i="1"/>
  <c r="Q2" i="1"/>
  <c r="Q44" i="1"/>
  <c r="Q22" i="1"/>
  <c r="Q28" i="1"/>
  <c r="Q68" i="1"/>
  <c r="Q19" i="1"/>
  <c r="Q85" i="1"/>
  <c r="Q91" i="1"/>
  <c r="Q102" i="1"/>
  <c r="Q83" i="1"/>
  <c r="Q12" i="1"/>
  <c r="Q27" i="1"/>
  <c r="Q45" i="1"/>
  <c r="Q41" i="1"/>
  <c r="Q100" i="1"/>
  <c r="Q24" i="1"/>
  <c r="Q48" i="1"/>
  <c r="Q76" i="1"/>
  <c r="Q26" i="1"/>
  <c r="Q7" i="1"/>
  <c r="Q21" i="1"/>
  <c r="Q90" i="1"/>
  <c r="Q31" i="1"/>
  <c r="Q17" i="1"/>
  <c r="Q103" i="1"/>
  <c r="Q11" i="1"/>
  <c r="Q3" i="1"/>
  <c r="Q53" i="1"/>
  <c r="Q92" i="1"/>
  <c r="Q78" i="1"/>
  <c r="Q54" i="1"/>
  <c r="Q86" i="1"/>
  <c r="Q97" i="1"/>
  <c r="Q6" i="1"/>
  <c r="Q51" i="1"/>
  <c r="Q71" i="1"/>
  <c r="Q72" i="1"/>
  <c r="Q47" i="1"/>
  <c r="Q75" i="1"/>
  <c r="Q95" i="1"/>
  <c r="Q69" i="1"/>
  <c r="Q10" i="1"/>
  <c r="Q61" i="1"/>
  <c r="Q55" i="1"/>
  <c r="Q52" i="1"/>
  <c r="Q89" i="1"/>
  <c r="Q64" i="1"/>
  <c r="Q43" i="1"/>
  <c r="Q58" i="1"/>
  <c r="Q50" i="1"/>
  <c r="Q18" i="1"/>
  <c r="Q13" i="1"/>
  <c r="Q77" i="1"/>
  <c r="Q14" i="1"/>
  <c r="Q40" i="1"/>
  <c r="Q84" i="1"/>
  <c r="Q105" i="1"/>
  <c r="Q46" i="1"/>
  <c r="E57" i="1"/>
  <c r="E101" i="1"/>
  <c r="E81" i="1"/>
  <c r="E94" i="1"/>
  <c r="E96" i="1"/>
  <c r="E80" i="1"/>
  <c r="E67" i="1"/>
  <c r="E74" i="1"/>
  <c r="E16" i="1"/>
  <c r="E42" i="1"/>
  <c r="E99" i="1"/>
  <c r="E4" i="1"/>
  <c r="E66" i="1"/>
  <c r="E87" i="1"/>
  <c r="E32" i="1"/>
  <c r="E34" i="1"/>
  <c r="E36" i="1"/>
  <c r="E59" i="1"/>
  <c r="E60" i="1"/>
  <c r="E9" i="1"/>
  <c r="E82" i="1"/>
  <c r="E8" i="1"/>
  <c r="E73" i="1"/>
  <c r="E30" i="1"/>
  <c r="E93" i="1"/>
  <c r="E39" i="1"/>
  <c r="E65" i="1"/>
  <c r="E37" i="1"/>
  <c r="E49" i="1"/>
  <c r="E35" i="1"/>
  <c r="E63" i="1"/>
  <c r="E62" i="1"/>
  <c r="E29" i="1"/>
  <c r="E88" i="1"/>
  <c r="E38" i="1"/>
  <c r="E23" i="1"/>
  <c r="E25" i="1"/>
  <c r="E104" i="1"/>
  <c r="E56" i="1"/>
  <c r="E20" i="1"/>
  <c r="E33" i="1"/>
  <c r="E2" i="1"/>
  <c r="E44" i="1"/>
  <c r="E22" i="1"/>
  <c r="E28" i="1"/>
  <c r="E68" i="1"/>
  <c r="E85" i="1"/>
  <c r="E91" i="1"/>
  <c r="E102" i="1"/>
  <c r="E83" i="1"/>
  <c r="E12" i="1"/>
  <c r="E27" i="1"/>
  <c r="E45" i="1"/>
  <c r="E41" i="1"/>
  <c r="E100" i="1"/>
  <c r="E24" i="1"/>
  <c r="E48" i="1"/>
  <c r="E76" i="1"/>
  <c r="E26" i="1"/>
  <c r="E7" i="1"/>
  <c r="E21" i="1"/>
  <c r="E90" i="1"/>
  <c r="E103" i="1"/>
  <c r="E11" i="1"/>
  <c r="E3" i="1"/>
  <c r="E53" i="1"/>
  <c r="E92" i="1"/>
  <c r="E78" i="1"/>
  <c r="E54" i="1"/>
  <c r="E86" i="1"/>
  <c r="E97" i="1"/>
  <c r="E6" i="1"/>
  <c r="E51" i="1"/>
  <c r="E71" i="1"/>
  <c r="E72" i="1"/>
  <c r="E47" i="1"/>
  <c r="E95" i="1"/>
  <c r="E69" i="1"/>
  <c r="E10" i="1"/>
  <c r="E61" i="1"/>
  <c r="E55" i="1"/>
  <c r="E52" i="1"/>
  <c r="E89" i="1"/>
  <c r="E64" i="1"/>
  <c r="E43" i="1"/>
  <c r="E58" i="1"/>
  <c r="E50" i="1"/>
  <c r="E18" i="1"/>
  <c r="E13" i="1"/>
  <c r="E14" i="1"/>
  <c r="E84" i="1"/>
  <c r="E105" i="1"/>
  <c r="E46" i="1"/>
  <c r="N101" i="1"/>
  <c r="N81" i="1"/>
  <c r="N98" i="1"/>
  <c r="N94" i="1"/>
  <c r="N96" i="1"/>
  <c r="N80" i="1"/>
  <c r="N67" i="1"/>
  <c r="N74" i="1"/>
  <c r="N16" i="1"/>
  <c r="N42" i="1"/>
  <c r="N99" i="1"/>
  <c r="N4" i="1"/>
  <c r="N66" i="1"/>
  <c r="N87" i="1"/>
  <c r="N79" i="1"/>
  <c r="N32" i="1"/>
  <c r="N34" i="1"/>
  <c r="N36" i="1"/>
  <c r="N59" i="1"/>
  <c r="N60" i="1"/>
  <c r="N5" i="1"/>
  <c r="N9" i="1"/>
  <c r="N82" i="1"/>
  <c r="N15" i="1"/>
  <c r="N8" i="1"/>
  <c r="N73" i="1"/>
  <c r="N30" i="1"/>
  <c r="N93" i="1"/>
  <c r="N39" i="1"/>
  <c r="N65" i="1"/>
  <c r="N37" i="1"/>
  <c r="N49" i="1"/>
  <c r="N35" i="1"/>
  <c r="N63" i="1"/>
  <c r="N62" i="1"/>
  <c r="N29" i="1"/>
  <c r="N88" i="1"/>
  <c r="N38" i="1"/>
  <c r="N23" i="1"/>
  <c r="N25" i="1"/>
  <c r="N104" i="1"/>
  <c r="N56" i="1"/>
  <c r="N20" i="1"/>
  <c r="N33" i="1"/>
  <c r="N2" i="1"/>
  <c r="N44" i="1"/>
  <c r="N22" i="1"/>
  <c r="N28" i="1"/>
  <c r="N68" i="1"/>
  <c r="N19" i="1"/>
  <c r="N85" i="1"/>
  <c r="N91" i="1"/>
  <c r="N102" i="1"/>
  <c r="N83" i="1"/>
  <c r="N12" i="1"/>
  <c r="N27" i="1"/>
  <c r="N45" i="1"/>
  <c r="N41" i="1"/>
  <c r="N100" i="1"/>
  <c r="N24" i="1"/>
  <c r="N48" i="1"/>
  <c r="N76" i="1"/>
  <c r="N26" i="1"/>
  <c r="N7" i="1"/>
  <c r="N21" i="1"/>
  <c r="N90" i="1"/>
  <c r="N31" i="1"/>
  <c r="N17" i="1"/>
  <c r="N103" i="1"/>
  <c r="N11" i="1"/>
  <c r="N3" i="1"/>
  <c r="N53" i="1"/>
  <c r="N92" i="1"/>
  <c r="N78" i="1"/>
  <c r="N54" i="1"/>
  <c r="N86" i="1"/>
  <c r="N97" i="1"/>
  <c r="N6" i="1"/>
  <c r="N51" i="1"/>
  <c r="N71" i="1"/>
  <c r="N72" i="1"/>
  <c r="N47" i="1"/>
  <c r="N75" i="1"/>
  <c r="N95" i="1"/>
  <c r="N69" i="1"/>
  <c r="N10" i="1"/>
  <c r="N61" i="1"/>
  <c r="N55" i="1"/>
  <c r="N52" i="1"/>
  <c r="N89" i="1"/>
  <c r="N64" i="1"/>
  <c r="N43" i="1"/>
  <c r="N58" i="1"/>
  <c r="N50" i="1"/>
  <c r="N18" i="1"/>
  <c r="N13" i="1"/>
  <c r="N77" i="1"/>
  <c r="N14" i="1"/>
  <c r="N40" i="1"/>
  <c r="N84" i="1"/>
  <c r="N105" i="1"/>
  <c r="N46" i="1"/>
  <c r="J46" i="1"/>
  <c r="J105" i="1"/>
  <c r="J40" i="1"/>
  <c r="J14" i="1"/>
  <c r="J77" i="1"/>
  <c r="J13" i="1"/>
  <c r="J18" i="1"/>
  <c r="J50" i="1"/>
  <c r="J58" i="1"/>
  <c r="J43" i="1"/>
  <c r="J64" i="1"/>
  <c r="J89" i="1"/>
  <c r="J52" i="1"/>
  <c r="J55" i="1"/>
  <c r="J61" i="1"/>
  <c r="J10" i="1"/>
  <c r="J69" i="1"/>
  <c r="J95" i="1"/>
  <c r="J75" i="1"/>
  <c r="J47" i="1"/>
  <c r="J72" i="1"/>
  <c r="J71" i="1"/>
  <c r="J51" i="1"/>
  <c r="J6" i="1"/>
  <c r="J97" i="1"/>
  <c r="J86" i="1"/>
  <c r="J54" i="1"/>
  <c r="J78" i="1"/>
  <c r="J92" i="1"/>
  <c r="J53" i="1"/>
  <c r="J3" i="1"/>
  <c r="J11" i="1"/>
  <c r="J103" i="1"/>
  <c r="J17" i="1"/>
  <c r="J31" i="1"/>
  <c r="J90" i="1"/>
  <c r="J21" i="1"/>
  <c r="J7" i="1"/>
  <c r="J26" i="1"/>
  <c r="J76" i="1"/>
  <c r="J48" i="1"/>
  <c r="J24" i="1"/>
  <c r="J100" i="1"/>
  <c r="J41" i="1"/>
  <c r="J45" i="1"/>
  <c r="J27" i="1"/>
  <c r="J12" i="1"/>
  <c r="J83" i="1"/>
  <c r="J102" i="1"/>
  <c r="J91" i="1"/>
  <c r="J85" i="1"/>
  <c r="J19" i="1"/>
  <c r="J68" i="1"/>
  <c r="J28" i="1"/>
  <c r="J22" i="1"/>
  <c r="J44" i="1"/>
  <c r="J2" i="1"/>
  <c r="J33" i="1"/>
  <c r="J20" i="1"/>
  <c r="J104" i="1"/>
  <c r="J25" i="1"/>
  <c r="J23" i="1"/>
  <c r="J38" i="1"/>
  <c r="J88" i="1"/>
  <c r="J29" i="1"/>
  <c r="J62" i="1"/>
  <c r="J63" i="1"/>
  <c r="J35" i="1"/>
  <c r="J49" i="1"/>
  <c r="J37" i="1"/>
  <c r="J65" i="1"/>
  <c r="J39" i="1"/>
  <c r="J93" i="1"/>
  <c r="J30" i="1"/>
  <c r="J73" i="1"/>
  <c r="J8" i="1"/>
  <c r="J15" i="1"/>
  <c r="J82" i="1"/>
  <c r="J9" i="1"/>
  <c r="J5" i="1"/>
  <c r="J60" i="1"/>
  <c r="J59" i="1"/>
  <c r="J36" i="1"/>
  <c r="J34" i="1"/>
  <c r="J32" i="1"/>
  <c r="J79" i="1"/>
  <c r="J87" i="1"/>
  <c r="J66" i="1"/>
  <c r="J4" i="1"/>
  <c r="J99" i="1"/>
  <c r="J42" i="1"/>
  <c r="J16" i="1"/>
  <c r="J74" i="1"/>
  <c r="J67" i="1"/>
  <c r="J80" i="1"/>
  <c r="J96" i="1"/>
  <c r="J94" i="1"/>
  <c r="J98" i="1"/>
  <c r="J81" i="1"/>
  <c r="J101" i="1"/>
  <c r="J57" i="1"/>
  <c r="H46" i="1"/>
  <c r="H105" i="1"/>
  <c r="H84" i="1"/>
  <c r="H40" i="1"/>
  <c r="H14" i="1"/>
  <c r="H77" i="1"/>
  <c r="H13" i="1"/>
  <c r="H18" i="1"/>
  <c r="H50" i="1"/>
  <c r="H58" i="1"/>
  <c r="H43" i="1"/>
  <c r="H64" i="1"/>
  <c r="H89" i="1"/>
  <c r="H52" i="1"/>
  <c r="H55" i="1"/>
  <c r="H61" i="1"/>
  <c r="H10" i="1"/>
  <c r="H69" i="1"/>
  <c r="H95" i="1"/>
  <c r="H75" i="1"/>
  <c r="H47" i="1"/>
  <c r="H72" i="1"/>
  <c r="H71" i="1"/>
  <c r="H51" i="1"/>
  <c r="H6" i="1"/>
  <c r="H97" i="1"/>
  <c r="H86" i="1"/>
  <c r="H54" i="1"/>
  <c r="H78" i="1"/>
  <c r="H92" i="1"/>
  <c r="H53" i="1"/>
  <c r="H3" i="1"/>
  <c r="H11" i="1"/>
  <c r="H103" i="1"/>
  <c r="H17" i="1"/>
  <c r="H31" i="1"/>
  <c r="H90" i="1"/>
  <c r="H21" i="1"/>
  <c r="H7" i="1"/>
  <c r="H26" i="1"/>
  <c r="H76" i="1"/>
  <c r="H48" i="1"/>
  <c r="H24" i="1"/>
  <c r="H100" i="1"/>
  <c r="H41" i="1"/>
  <c r="H45" i="1"/>
  <c r="H27" i="1"/>
  <c r="H12" i="1"/>
  <c r="H83" i="1"/>
  <c r="H102" i="1"/>
  <c r="H91" i="1"/>
  <c r="H85" i="1"/>
  <c r="H19" i="1"/>
  <c r="H68" i="1"/>
  <c r="H28" i="1"/>
  <c r="H22" i="1"/>
  <c r="H44" i="1"/>
  <c r="H2" i="1"/>
  <c r="H33" i="1"/>
  <c r="H20" i="1"/>
  <c r="H104" i="1"/>
  <c r="H25" i="1"/>
  <c r="H23" i="1"/>
  <c r="H38" i="1"/>
  <c r="H88" i="1"/>
  <c r="H62" i="1"/>
  <c r="H63" i="1"/>
  <c r="H35" i="1"/>
  <c r="H49" i="1"/>
  <c r="H37" i="1"/>
  <c r="H65" i="1"/>
  <c r="H39" i="1"/>
  <c r="H93" i="1"/>
  <c r="H30" i="1"/>
  <c r="H73" i="1"/>
  <c r="H8" i="1"/>
  <c r="H15" i="1"/>
  <c r="H82" i="1"/>
  <c r="H9" i="1"/>
  <c r="H5" i="1"/>
  <c r="H60" i="1"/>
  <c r="H59" i="1"/>
  <c r="H36" i="1"/>
  <c r="H34" i="1"/>
  <c r="H32" i="1"/>
  <c r="H79" i="1"/>
  <c r="H87" i="1"/>
  <c r="H66" i="1"/>
  <c r="H4" i="1"/>
  <c r="H99" i="1"/>
  <c r="H42" i="1"/>
  <c r="H16" i="1"/>
  <c r="H74" i="1"/>
  <c r="H67" i="1"/>
  <c r="H80" i="1"/>
  <c r="H96" i="1"/>
  <c r="H94" i="1"/>
  <c r="H98" i="1"/>
  <c r="H81" i="1"/>
  <c r="H101" i="1"/>
  <c r="H57" i="1"/>
  <c r="AE57" i="1"/>
  <c r="AD57" i="1"/>
  <c r="AF101" i="1"/>
  <c r="AF81" i="1"/>
  <c r="AF98" i="1"/>
  <c r="AF94" i="1"/>
  <c r="AF96" i="1"/>
  <c r="AF80" i="1"/>
  <c r="AF67" i="1"/>
  <c r="AF74" i="1"/>
  <c r="AF16" i="1"/>
  <c r="AF42" i="1"/>
  <c r="AF99" i="1"/>
  <c r="AF4" i="1"/>
  <c r="AF66" i="1"/>
  <c r="AF87" i="1"/>
  <c r="AF79" i="1"/>
  <c r="AF32" i="1"/>
  <c r="AF34" i="1"/>
  <c r="AF36" i="1"/>
  <c r="AF59" i="1"/>
  <c r="AF60" i="1"/>
  <c r="AF5" i="1"/>
  <c r="AF9" i="1"/>
  <c r="AF82" i="1"/>
  <c r="AF15" i="1"/>
  <c r="AF8" i="1"/>
  <c r="AF73" i="1"/>
  <c r="AF30" i="1"/>
  <c r="AF93" i="1"/>
  <c r="AF39" i="1"/>
  <c r="AF65" i="1"/>
  <c r="AF37" i="1"/>
  <c r="AF49" i="1"/>
  <c r="AF35" i="1"/>
  <c r="AF63" i="1"/>
  <c r="AF62" i="1"/>
  <c r="AF29" i="1"/>
  <c r="AF88" i="1"/>
  <c r="AF38" i="1"/>
  <c r="AF23" i="1"/>
  <c r="AF25" i="1"/>
  <c r="AF104" i="1"/>
  <c r="AF56" i="1"/>
  <c r="AF20" i="1"/>
  <c r="AF33" i="1"/>
  <c r="AF2" i="1"/>
  <c r="AF44" i="1"/>
  <c r="AF22" i="1"/>
  <c r="AF28" i="1"/>
  <c r="AF68" i="1"/>
  <c r="AF19" i="1"/>
  <c r="AF85" i="1"/>
  <c r="AF91" i="1"/>
  <c r="AF102" i="1"/>
  <c r="AF83" i="1"/>
  <c r="AF12" i="1"/>
  <c r="AF27" i="1"/>
  <c r="AF45" i="1"/>
  <c r="AF41" i="1"/>
  <c r="AF100" i="1"/>
  <c r="AF24" i="1"/>
  <c r="AF48" i="1"/>
  <c r="AF76" i="1"/>
  <c r="AF26" i="1"/>
  <c r="AF7" i="1"/>
  <c r="AF21" i="1"/>
  <c r="AF90" i="1"/>
  <c r="AF31" i="1"/>
  <c r="AF17" i="1"/>
  <c r="AF103" i="1"/>
  <c r="AF11" i="1"/>
  <c r="AF3" i="1"/>
  <c r="AF53" i="1"/>
  <c r="AF92" i="1"/>
  <c r="AF78" i="1"/>
  <c r="AF54" i="1"/>
  <c r="AF86" i="1"/>
  <c r="AF97" i="1"/>
  <c r="AF6" i="1"/>
  <c r="AF51" i="1"/>
  <c r="AF71" i="1"/>
  <c r="AF72" i="1"/>
  <c r="AF47" i="1"/>
  <c r="AF75" i="1"/>
  <c r="AF95" i="1"/>
  <c r="AF69" i="1"/>
  <c r="AF10" i="1"/>
  <c r="AF61" i="1"/>
  <c r="AF55" i="1"/>
  <c r="AF52" i="1"/>
  <c r="AF89" i="1"/>
  <c r="AF64" i="1"/>
  <c r="AF43" i="1"/>
  <c r="AF58" i="1"/>
  <c r="AF50" i="1"/>
  <c r="AF18" i="1"/>
  <c r="AF13" i="1"/>
  <c r="AF77" i="1"/>
  <c r="AF14" i="1"/>
  <c r="AF40" i="1"/>
  <c r="AF84" i="1"/>
  <c r="AF105" i="1"/>
  <c r="AF46" i="1"/>
  <c r="AE101" i="1"/>
  <c r="AE81" i="1"/>
  <c r="AE98" i="1"/>
  <c r="AE94" i="1"/>
  <c r="AE96" i="1"/>
  <c r="AE80" i="1"/>
  <c r="AE67" i="1"/>
  <c r="AE74" i="1"/>
  <c r="AE16" i="1"/>
  <c r="AE42" i="1"/>
  <c r="AE99" i="1"/>
  <c r="AE4" i="1"/>
  <c r="AE66" i="1"/>
  <c r="AE87" i="1"/>
  <c r="AE79" i="1"/>
  <c r="AE32" i="1"/>
  <c r="AE34" i="1"/>
  <c r="AE36" i="1"/>
  <c r="AE59" i="1"/>
  <c r="AE60" i="1"/>
  <c r="AE5" i="1"/>
  <c r="AE9" i="1"/>
  <c r="AE82" i="1"/>
  <c r="AE15" i="1"/>
  <c r="AE8" i="1"/>
  <c r="AE73" i="1"/>
  <c r="AE30" i="1"/>
  <c r="AE93" i="1"/>
  <c r="AE39" i="1"/>
  <c r="AE65" i="1"/>
  <c r="AE37" i="1"/>
  <c r="AE49" i="1"/>
  <c r="AE35" i="1"/>
  <c r="AE63" i="1"/>
  <c r="AE62" i="1"/>
  <c r="AE29" i="1"/>
  <c r="AE88" i="1"/>
  <c r="AE38" i="1"/>
  <c r="AE23" i="1"/>
  <c r="AE25" i="1"/>
  <c r="AE104" i="1"/>
  <c r="AE56" i="1"/>
  <c r="AE20" i="1"/>
  <c r="AE33" i="1"/>
  <c r="AE2" i="1"/>
  <c r="AE44" i="1"/>
  <c r="AE22" i="1"/>
  <c r="AE28" i="1"/>
  <c r="AE68" i="1"/>
  <c r="AE19" i="1"/>
  <c r="AE85" i="1"/>
  <c r="AE91" i="1"/>
  <c r="AE102" i="1"/>
  <c r="AE83" i="1"/>
  <c r="AE12" i="1"/>
  <c r="AE27" i="1"/>
  <c r="AE45" i="1"/>
  <c r="AE41" i="1"/>
  <c r="AE100" i="1"/>
  <c r="AE24" i="1"/>
  <c r="AE48" i="1"/>
  <c r="AE76" i="1"/>
  <c r="AE26" i="1"/>
  <c r="AE7" i="1"/>
  <c r="AE21" i="1"/>
  <c r="AE90" i="1"/>
  <c r="AE31" i="1"/>
  <c r="AE17" i="1"/>
  <c r="AE103" i="1"/>
  <c r="AE11" i="1"/>
  <c r="AE3" i="1"/>
  <c r="AE53" i="1"/>
  <c r="AE92" i="1"/>
  <c r="AE78" i="1"/>
  <c r="AE54" i="1"/>
  <c r="AE86" i="1"/>
  <c r="AE97" i="1"/>
  <c r="AE6" i="1"/>
  <c r="AE51" i="1"/>
  <c r="AE71" i="1"/>
  <c r="AE72" i="1"/>
  <c r="AE47" i="1"/>
  <c r="AE75" i="1"/>
  <c r="AE95" i="1"/>
  <c r="AE69" i="1"/>
  <c r="AE10" i="1"/>
  <c r="AE61" i="1"/>
  <c r="AE55" i="1"/>
  <c r="AE52" i="1"/>
  <c r="AE89" i="1"/>
  <c r="AE64" i="1"/>
  <c r="AE43" i="1"/>
  <c r="AE58" i="1"/>
  <c r="AE50" i="1"/>
  <c r="AE18" i="1"/>
  <c r="AE13" i="1"/>
  <c r="AE77" i="1"/>
  <c r="AE14" i="1"/>
  <c r="AE40" i="1"/>
  <c r="AE84" i="1"/>
  <c r="AE105" i="1"/>
  <c r="AE46" i="1"/>
  <c r="AD101" i="1"/>
  <c r="AD81" i="1"/>
  <c r="AD98" i="1"/>
  <c r="AD94" i="1"/>
  <c r="AD96" i="1"/>
  <c r="AD80" i="1"/>
  <c r="AD67" i="1"/>
  <c r="AD74" i="1"/>
  <c r="AD16" i="1"/>
  <c r="AD42" i="1"/>
  <c r="AD99" i="1"/>
  <c r="AD4" i="1"/>
  <c r="AD66" i="1"/>
  <c r="AD87" i="1"/>
  <c r="AD79" i="1"/>
  <c r="AD32" i="1"/>
  <c r="AD34" i="1"/>
  <c r="AD36" i="1"/>
  <c r="AD59" i="1"/>
  <c r="AD60" i="1"/>
  <c r="AD5" i="1"/>
  <c r="AD9" i="1"/>
  <c r="AD82" i="1"/>
  <c r="AD15" i="1"/>
  <c r="AD8" i="1"/>
  <c r="AD73" i="1"/>
  <c r="AD30" i="1"/>
  <c r="AD93" i="1"/>
  <c r="AD39" i="1"/>
  <c r="AD65" i="1"/>
  <c r="AD37" i="1"/>
  <c r="AD49" i="1"/>
  <c r="AD35" i="1"/>
  <c r="AD63" i="1"/>
  <c r="AD62" i="1"/>
  <c r="AD29" i="1"/>
  <c r="AD88" i="1"/>
  <c r="AD38" i="1"/>
  <c r="AD23" i="1"/>
  <c r="AD25" i="1"/>
  <c r="AD104" i="1"/>
  <c r="AD56" i="1"/>
  <c r="AD20" i="1"/>
  <c r="AD33" i="1"/>
  <c r="AD2" i="1"/>
  <c r="AD44" i="1"/>
  <c r="AD22" i="1"/>
  <c r="AD28" i="1"/>
  <c r="AD68" i="1"/>
  <c r="AD19" i="1"/>
  <c r="AD85" i="1"/>
  <c r="AD91" i="1"/>
  <c r="AD102" i="1"/>
  <c r="AD83" i="1"/>
  <c r="AD12" i="1"/>
  <c r="AD27" i="1"/>
  <c r="AD45" i="1"/>
  <c r="AD41" i="1"/>
  <c r="AD100" i="1"/>
  <c r="AD24" i="1"/>
  <c r="AD48" i="1"/>
  <c r="AD76" i="1"/>
  <c r="AD26" i="1"/>
  <c r="AD7" i="1"/>
  <c r="AD21" i="1"/>
  <c r="AD90" i="1"/>
  <c r="AD31" i="1"/>
  <c r="AD17" i="1"/>
  <c r="AD103" i="1"/>
  <c r="AD11" i="1"/>
  <c r="AD3" i="1"/>
  <c r="AD53" i="1"/>
  <c r="AD92" i="1"/>
  <c r="AD78" i="1"/>
  <c r="AD54" i="1"/>
  <c r="AD86" i="1"/>
  <c r="AD97" i="1"/>
  <c r="AD6" i="1"/>
  <c r="AD51" i="1"/>
  <c r="AD71" i="1"/>
  <c r="AD72" i="1"/>
  <c r="AD47" i="1"/>
  <c r="AD75" i="1"/>
  <c r="AD95" i="1"/>
  <c r="AD69" i="1"/>
  <c r="AD10" i="1"/>
  <c r="AD61" i="1"/>
  <c r="AD55" i="1"/>
  <c r="AD52" i="1"/>
  <c r="AD89" i="1"/>
  <c r="AD64" i="1"/>
  <c r="AD43" i="1"/>
  <c r="AD58" i="1"/>
  <c r="AD50" i="1"/>
  <c r="AD18" i="1"/>
  <c r="AD13" i="1"/>
  <c r="AD77" i="1"/>
  <c r="AD14" i="1"/>
  <c r="AD40" i="1"/>
  <c r="AD84" i="1"/>
  <c r="AD105" i="1"/>
  <c r="AD46" i="1"/>
  <c r="G101" i="1"/>
  <c r="G81" i="1"/>
  <c r="G98" i="1"/>
  <c r="G94" i="1"/>
  <c r="G96" i="1"/>
  <c r="G80" i="1"/>
  <c r="G67" i="1"/>
  <c r="G74" i="1"/>
  <c r="G16" i="1"/>
  <c r="G42" i="1"/>
  <c r="G99" i="1"/>
  <c r="G4" i="1"/>
  <c r="G66" i="1"/>
  <c r="G87" i="1"/>
  <c r="G79" i="1"/>
  <c r="G32" i="1"/>
  <c r="G34" i="1"/>
  <c r="G36" i="1"/>
  <c r="G59" i="1"/>
  <c r="G60" i="1"/>
  <c r="G5" i="1"/>
  <c r="G9" i="1"/>
  <c r="G82" i="1"/>
  <c r="G15" i="1"/>
  <c r="G8" i="1"/>
  <c r="G73" i="1"/>
  <c r="G30" i="1"/>
  <c r="G93" i="1"/>
  <c r="G39" i="1"/>
  <c r="G65" i="1"/>
  <c r="G37" i="1"/>
  <c r="G49" i="1"/>
  <c r="G35" i="1"/>
  <c r="G63" i="1"/>
  <c r="G62" i="1"/>
  <c r="G29" i="1"/>
  <c r="G88" i="1"/>
  <c r="G38" i="1"/>
  <c r="G23" i="1"/>
  <c r="G25" i="1"/>
  <c r="G104" i="1"/>
  <c r="G56" i="1"/>
  <c r="G20" i="1"/>
  <c r="G33" i="1"/>
  <c r="G2" i="1"/>
  <c r="G44" i="1"/>
  <c r="G22" i="1"/>
  <c r="G28" i="1"/>
  <c r="G68" i="1"/>
  <c r="G19" i="1"/>
  <c r="G85" i="1"/>
  <c r="G91" i="1"/>
  <c r="G102" i="1"/>
  <c r="G83" i="1"/>
  <c r="G12" i="1"/>
  <c r="G27" i="1"/>
  <c r="G45" i="1"/>
  <c r="G41" i="1"/>
  <c r="G100" i="1"/>
  <c r="G24" i="1"/>
  <c r="G48" i="1"/>
  <c r="G76" i="1"/>
  <c r="G26" i="1"/>
  <c r="G7" i="1"/>
  <c r="G21" i="1"/>
  <c r="G90" i="1"/>
  <c r="G31" i="1"/>
  <c r="G17" i="1"/>
  <c r="G103" i="1"/>
  <c r="G11" i="1"/>
  <c r="G3" i="1"/>
  <c r="G53" i="1"/>
  <c r="G92" i="1"/>
  <c r="G78" i="1"/>
  <c r="G54" i="1"/>
  <c r="G86" i="1"/>
  <c r="G97" i="1"/>
  <c r="G6" i="1"/>
  <c r="G51" i="1"/>
  <c r="G71" i="1"/>
  <c r="G72" i="1"/>
  <c r="G47" i="1"/>
  <c r="G75" i="1"/>
  <c r="G95" i="1"/>
  <c r="G69" i="1"/>
  <c r="G10" i="1"/>
  <c r="G61" i="1"/>
  <c r="G55" i="1"/>
  <c r="G52" i="1"/>
  <c r="G89" i="1"/>
  <c r="G64" i="1"/>
  <c r="G43" i="1"/>
  <c r="G58" i="1"/>
  <c r="G50" i="1"/>
  <c r="G18" i="1"/>
  <c r="G13" i="1"/>
  <c r="G77" i="1"/>
  <c r="G14" i="1"/>
  <c r="G40" i="1"/>
  <c r="G84" i="1"/>
  <c r="G105" i="1"/>
  <c r="G46" i="1"/>
  <c r="C57" i="1"/>
  <c r="C101" i="1"/>
  <c r="C81" i="1"/>
  <c r="C98" i="1"/>
  <c r="C94" i="1"/>
  <c r="C96" i="1"/>
  <c r="C80" i="1"/>
  <c r="C67" i="1"/>
  <c r="C74" i="1"/>
  <c r="C16" i="1"/>
  <c r="C42" i="1"/>
  <c r="C99" i="1"/>
  <c r="C4" i="1"/>
  <c r="C66" i="1"/>
  <c r="C87" i="1"/>
  <c r="C79" i="1"/>
  <c r="C32" i="1"/>
  <c r="C34" i="1"/>
  <c r="C36" i="1"/>
  <c r="C59" i="1"/>
  <c r="C60" i="1"/>
  <c r="C5" i="1"/>
  <c r="C9" i="1"/>
  <c r="C82" i="1"/>
  <c r="C15" i="1"/>
  <c r="C8" i="1"/>
  <c r="C73" i="1"/>
  <c r="C30" i="1"/>
  <c r="C93" i="1"/>
  <c r="C39" i="1"/>
  <c r="C65" i="1"/>
  <c r="C37" i="1"/>
  <c r="C49" i="1"/>
  <c r="C35" i="1"/>
  <c r="C63" i="1"/>
  <c r="C62" i="1"/>
  <c r="C29" i="1"/>
  <c r="C88" i="1"/>
  <c r="C38" i="1"/>
  <c r="C23" i="1"/>
  <c r="C25" i="1"/>
  <c r="C104" i="1"/>
  <c r="C56" i="1"/>
  <c r="C20" i="1"/>
  <c r="C33" i="1"/>
  <c r="C2" i="1"/>
  <c r="C44" i="1"/>
  <c r="C22" i="1"/>
  <c r="C28" i="1"/>
  <c r="C68" i="1"/>
  <c r="C19" i="1"/>
  <c r="C85" i="1"/>
  <c r="C91" i="1"/>
  <c r="C102" i="1"/>
  <c r="C83" i="1"/>
  <c r="C12" i="1"/>
  <c r="C27" i="1"/>
  <c r="C45" i="1"/>
  <c r="C41" i="1"/>
  <c r="C100" i="1"/>
  <c r="C24" i="1"/>
  <c r="C48" i="1"/>
  <c r="C76" i="1"/>
  <c r="C26" i="1"/>
  <c r="C7" i="1"/>
  <c r="C21" i="1"/>
  <c r="C90" i="1"/>
  <c r="C31" i="1"/>
  <c r="C17" i="1"/>
  <c r="C103" i="1"/>
  <c r="C11" i="1"/>
  <c r="C3" i="1"/>
  <c r="C53" i="1"/>
  <c r="C92" i="1"/>
  <c r="C78" i="1"/>
  <c r="C54" i="1"/>
  <c r="C86" i="1"/>
  <c r="C97" i="1"/>
  <c r="C6" i="1"/>
  <c r="C51" i="1"/>
  <c r="C71" i="1"/>
  <c r="C72" i="1"/>
  <c r="C47" i="1"/>
  <c r="C75" i="1"/>
  <c r="C95" i="1"/>
  <c r="C69" i="1"/>
  <c r="C10" i="1"/>
  <c r="C61" i="1"/>
  <c r="C55" i="1"/>
  <c r="C52" i="1"/>
  <c r="C89" i="1"/>
  <c r="C64" i="1"/>
  <c r="C43" i="1"/>
  <c r="C58" i="1"/>
  <c r="C50" i="1"/>
  <c r="C18" i="1"/>
  <c r="C13" i="1"/>
  <c r="C77" i="1"/>
  <c r="C14" i="1"/>
  <c r="C40" i="1"/>
  <c r="C84" i="1"/>
  <c r="C105" i="1"/>
  <c r="C46" i="1"/>
  <c r="H112" i="1" l="1"/>
  <c r="H111" i="1"/>
  <c r="H108" i="1"/>
  <c r="H109" i="1"/>
  <c r="H110" i="1"/>
  <c r="M40" i="1"/>
  <c r="M41" i="1"/>
  <c r="M14" i="1"/>
  <c r="M36" i="1"/>
  <c r="M38" i="1"/>
  <c r="M6" i="1"/>
  <c r="M59" i="1"/>
  <c r="M23" i="1"/>
  <c r="M100" i="1"/>
  <c r="M51" i="1"/>
  <c r="M57" i="1"/>
  <c r="M60" i="1"/>
  <c r="M25" i="1"/>
  <c r="M24" i="1"/>
  <c r="M71" i="1"/>
  <c r="M84" i="1"/>
  <c r="M101" i="1"/>
  <c r="M5" i="1"/>
  <c r="M104" i="1"/>
  <c r="M48" i="1"/>
  <c r="M72" i="1"/>
  <c r="M105" i="1"/>
  <c r="M81" i="1"/>
  <c r="M9" i="1"/>
  <c r="M76" i="1"/>
  <c r="M47" i="1"/>
  <c r="M46" i="1"/>
  <c r="M98" i="1"/>
  <c r="M82" i="1"/>
  <c r="M20" i="1"/>
  <c r="M26" i="1"/>
  <c r="M75" i="1"/>
  <c r="M94" i="1"/>
  <c r="M15" i="1"/>
  <c r="M33" i="1"/>
  <c r="M7" i="1"/>
  <c r="M95" i="1"/>
  <c r="M96" i="1"/>
  <c r="M8" i="1"/>
  <c r="M2" i="1"/>
  <c r="M21" i="1"/>
  <c r="M69" i="1"/>
  <c r="M80" i="1"/>
  <c r="M73" i="1"/>
  <c r="M44" i="1"/>
  <c r="M90" i="1"/>
  <c r="M10" i="1"/>
  <c r="M67" i="1"/>
  <c r="M30" i="1"/>
  <c r="M22" i="1"/>
  <c r="M31" i="1"/>
  <c r="M61" i="1"/>
  <c r="M74" i="1"/>
  <c r="M93" i="1"/>
  <c r="M28" i="1"/>
  <c r="M17" i="1"/>
  <c r="M55" i="1"/>
  <c r="M16" i="1"/>
  <c r="M39" i="1"/>
  <c r="M68" i="1"/>
  <c r="M103" i="1"/>
  <c r="M52" i="1"/>
  <c r="M42" i="1"/>
  <c r="M65" i="1"/>
  <c r="M19" i="1"/>
  <c r="M11" i="1"/>
  <c r="M89" i="1"/>
  <c r="M99" i="1"/>
  <c r="M37" i="1"/>
  <c r="M85" i="1"/>
  <c r="M3" i="1"/>
  <c r="M64" i="1"/>
  <c r="M4" i="1"/>
  <c r="M49" i="1"/>
  <c r="M91" i="1"/>
  <c r="M53" i="1"/>
  <c r="M43" i="1"/>
  <c r="M66" i="1"/>
  <c r="M35" i="1"/>
  <c r="M102" i="1"/>
  <c r="M92" i="1"/>
  <c r="M58" i="1"/>
  <c r="M87" i="1"/>
  <c r="M63" i="1"/>
  <c r="M83" i="1"/>
  <c r="M78" i="1"/>
  <c r="M50" i="1"/>
  <c r="M79" i="1"/>
  <c r="M62" i="1"/>
  <c r="M12" i="1"/>
  <c r="M54" i="1"/>
  <c r="M18" i="1"/>
  <c r="M32" i="1"/>
  <c r="M27" i="1"/>
  <c r="M86" i="1"/>
  <c r="M13" i="1"/>
  <c r="M34" i="1"/>
  <c r="M88" i="1"/>
  <c r="M45" i="1"/>
  <c r="M97" i="1"/>
  <c r="M77" i="1"/>
  <c r="U106" i="1"/>
  <c r="T106" i="1"/>
  <c r="Q106" i="1"/>
  <c r="R106" i="1"/>
  <c r="S106" i="1"/>
  <c r="AF106" i="1"/>
  <c r="V106" i="1"/>
  <c r="Z106" i="1"/>
  <c r="E106" i="1"/>
  <c r="AE106" i="1"/>
  <c r="H106" i="1"/>
  <c r="AC106" i="1"/>
  <c r="N106" i="1"/>
  <c r="J106" i="1"/>
  <c r="G106" i="1"/>
  <c r="O106" i="1"/>
  <c r="AD106" i="1"/>
  <c r="P106" i="1"/>
  <c r="K106" i="1"/>
  <c r="D106" i="1"/>
  <c r="I56" i="1" l="1"/>
  <c r="I29" i="1"/>
  <c r="I98" i="1"/>
  <c r="I95" i="1"/>
  <c r="I69" i="1"/>
  <c r="I57" i="1"/>
  <c r="I40" i="1"/>
  <c r="I91" i="1"/>
  <c r="I22" i="1"/>
  <c r="I80" i="1"/>
  <c r="I51" i="1"/>
  <c r="I6" i="1"/>
  <c r="I70" i="1"/>
  <c r="I67" i="1"/>
  <c r="I96" i="1"/>
  <c r="I100" i="1"/>
  <c r="I88" i="1"/>
  <c r="I64" i="1"/>
  <c r="I10" i="1"/>
  <c r="I20" i="1"/>
  <c r="I23" i="1"/>
  <c r="I86" i="1"/>
  <c r="I3" i="1"/>
  <c r="I44" i="1"/>
  <c r="I105" i="1"/>
  <c r="I59" i="1"/>
  <c r="I36" i="1"/>
  <c r="I85" i="1"/>
  <c r="I8" i="1"/>
  <c r="I94" i="1"/>
  <c r="I14" i="1"/>
  <c r="I97" i="1"/>
  <c r="I37" i="1"/>
  <c r="I75" i="1"/>
  <c r="I41" i="1"/>
  <c r="I13" i="1"/>
  <c r="I99" i="1"/>
  <c r="I7" i="1"/>
  <c r="I5" i="1"/>
  <c r="I38" i="1"/>
  <c r="I27" i="1"/>
  <c r="I89" i="1"/>
  <c r="I15" i="1"/>
  <c r="I46" i="1"/>
  <c r="I77" i="1"/>
  <c r="I4" i="1"/>
  <c r="I11" i="1"/>
  <c r="I26" i="1"/>
  <c r="I47" i="1"/>
  <c r="I45" i="1"/>
  <c r="I12" i="1"/>
  <c r="I19" i="1"/>
  <c r="I104" i="1"/>
  <c r="I76" i="1"/>
  <c r="I34" i="1"/>
  <c r="I50" i="1"/>
  <c r="I65" i="1"/>
  <c r="I101" i="1"/>
  <c r="I78" i="1"/>
  <c r="I42" i="1"/>
  <c r="I68" i="1"/>
  <c r="I9" i="1"/>
  <c r="I32" i="1"/>
  <c r="I83" i="1"/>
  <c r="I52" i="1"/>
  <c r="I28" i="1"/>
  <c r="I81" i="1"/>
  <c r="I18" i="1"/>
  <c r="I63" i="1"/>
  <c r="I103" i="1"/>
  <c r="I61" i="1"/>
  <c r="I48" i="1"/>
  <c r="I54" i="1"/>
  <c r="I87" i="1"/>
  <c r="I39" i="1"/>
  <c r="I30" i="1"/>
  <c r="I84" i="1"/>
  <c r="I62" i="1"/>
  <c r="I58" i="1"/>
  <c r="I16" i="1"/>
  <c r="I90" i="1"/>
  <c r="I55" i="1"/>
  <c r="I71" i="1"/>
  <c r="I79" i="1"/>
  <c r="I102" i="1"/>
  <c r="I17" i="1"/>
  <c r="I73" i="1"/>
  <c r="I2" i="1"/>
  <c r="I24" i="1"/>
  <c r="I43" i="1"/>
  <c r="I66" i="1"/>
  <c r="I93" i="1"/>
  <c r="I21" i="1"/>
  <c r="I82" i="1"/>
  <c r="I25" i="1"/>
  <c r="I53" i="1"/>
  <c r="I92" i="1"/>
  <c r="I74" i="1"/>
  <c r="I33" i="1"/>
  <c r="I72" i="1"/>
  <c r="I60" i="1"/>
  <c r="I49" i="1"/>
  <c r="I35" i="1"/>
  <c r="I31"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05">
    <bk>
      <extLst>
        <ext uri="{3e2802c4-a4d2-4d8b-9148-e3be6c30e623}">
          <xlrd:rvb i="2"/>
        </ext>
      </extLst>
    </bk>
    <bk>
      <extLst>
        <ext uri="{3e2802c4-a4d2-4d8b-9148-e3be6c30e623}">
          <xlrd:rvb i="5"/>
        </ext>
      </extLst>
    </bk>
    <bk>
      <extLst>
        <ext uri="{3e2802c4-a4d2-4d8b-9148-e3be6c30e623}">
          <xlrd:rvb i="8"/>
        </ext>
      </extLst>
    </bk>
    <bk>
      <extLst>
        <ext uri="{3e2802c4-a4d2-4d8b-9148-e3be6c30e623}">
          <xlrd:rvb i="11"/>
        </ext>
      </extLst>
    </bk>
    <bk>
      <extLst>
        <ext uri="{3e2802c4-a4d2-4d8b-9148-e3be6c30e623}">
          <xlrd:rvb i="13"/>
        </ext>
      </extLst>
    </bk>
    <bk>
      <extLst>
        <ext uri="{3e2802c4-a4d2-4d8b-9148-e3be6c30e623}">
          <xlrd:rvb i="16"/>
        </ext>
      </extLst>
    </bk>
    <bk>
      <extLst>
        <ext uri="{3e2802c4-a4d2-4d8b-9148-e3be6c30e623}">
          <xlrd:rvb i="19"/>
        </ext>
      </extLst>
    </bk>
    <bk>
      <extLst>
        <ext uri="{3e2802c4-a4d2-4d8b-9148-e3be6c30e623}">
          <xlrd:rvb i="22"/>
        </ext>
      </extLst>
    </bk>
    <bk>
      <extLst>
        <ext uri="{3e2802c4-a4d2-4d8b-9148-e3be6c30e623}">
          <xlrd:rvb i="25"/>
        </ext>
      </extLst>
    </bk>
    <bk>
      <extLst>
        <ext uri="{3e2802c4-a4d2-4d8b-9148-e3be6c30e623}">
          <xlrd:rvb i="28"/>
        </ext>
      </extLst>
    </bk>
    <bk>
      <extLst>
        <ext uri="{3e2802c4-a4d2-4d8b-9148-e3be6c30e623}">
          <xlrd:rvb i="31"/>
        </ext>
      </extLst>
    </bk>
    <bk>
      <extLst>
        <ext uri="{3e2802c4-a4d2-4d8b-9148-e3be6c30e623}">
          <xlrd:rvb i="33"/>
        </ext>
      </extLst>
    </bk>
    <bk>
      <extLst>
        <ext uri="{3e2802c4-a4d2-4d8b-9148-e3be6c30e623}">
          <xlrd:rvb i="35"/>
        </ext>
      </extLst>
    </bk>
    <bk>
      <extLst>
        <ext uri="{3e2802c4-a4d2-4d8b-9148-e3be6c30e623}">
          <xlrd:rvb i="37"/>
        </ext>
      </extLst>
    </bk>
    <bk>
      <extLst>
        <ext uri="{3e2802c4-a4d2-4d8b-9148-e3be6c30e623}">
          <xlrd:rvb i="38"/>
        </ext>
      </extLst>
    </bk>
    <bk>
      <extLst>
        <ext uri="{3e2802c4-a4d2-4d8b-9148-e3be6c30e623}">
          <xlrd:rvb i="41"/>
        </ext>
      </extLst>
    </bk>
    <bk>
      <extLst>
        <ext uri="{3e2802c4-a4d2-4d8b-9148-e3be6c30e623}">
          <xlrd:rvb i="43"/>
        </ext>
      </extLst>
    </bk>
    <bk>
      <extLst>
        <ext uri="{3e2802c4-a4d2-4d8b-9148-e3be6c30e623}">
          <xlrd:rvb i="46"/>
        </ext>
      </extLst>
    </bk>
    <bk>
      <extLst>
        <ext uri="{3e2802c4-a4d2-4d8b-9148-e3be6c30e623}">
          <xlrd:rvb i="48"/>
        </ext>
      </extLst>
    </bk>
    <bk>
      <extLst>
        <ext uri="{3e2802c4-a4d2-4d8b-9148-e3be6c30e623}">
          <xlrd:rvb i="51"/>
        </ext>
      </extLst>
    </bk>
    <bk>
      <extLst>
        <ext uri="{3e2802c4-a4d2-4d8b-9148-e3be6c30e623}">
          <xlrd:rvb i="53"/>
        </ext>
      </extLst>
    </bk>
    <bk>
      <extLst>
        <ext uri="{3e2802c4-a4d2-4d8b-9148-e3be6c30e623}">
          <xlrd:rvb i="56"/>
        </ext>
      </extLst>
    </bk>
    <bk>
      <extLst>
        <ext uri="{3e2802c4-a4d2-4d8b-9148-e3be6c30e623}">
          <xlrd:rvb i="58"/>
        </ext>
      </extLst>
    </bk>
    <bk>
      <extLst>
        <ext uri="{3e2802c4-a4d2-4d8b-9148-e3be6c30e623}">
          <xlrd:rvb i="61"/>
        </ext>
      </extLst>
    </bk>
    <bk>
      <extLst>
        <ext uri="{3e2802c4-a4d2-4d8b-9148-e3be6c30e623}">
          <xlrd:rvb i="64"/>
        </ext>
      </extLst>
    </bk>
    <bk>
      <extLst>
        <ext uri="{3e2802c4-a4d2-4d8b-9148-e3be6c30e623}">
          <xlrd:rvb i="67"/>
        </ext>
      </extLst>
    </bk>
    <bk>
      <extLst>
        <ext uri="{3e2802c4-a4d2-4d8b-9148-e3be6c30e623}">
          <xlrd:rvb i="70"/>
        </ext>
      </extLst>
    </bk>
    <bk>
      <extLst>
        <ext uri="{3e2802c4-a4d2-4d8b-9148-e3be6c30e623}">
          <xlrd:rvb i="72"/>
        </ext>
      </extLst>
    </bk>
    <bk>
      <extLst>
        <ext uri="{3e2802c4-a4d2-4d8b-9148-e3be6c30e623}">
          <xlrd:rvb i="75"/>
        </ext>
      </extLst>
    </bk>
    <bk>
      <extLst>
        <ext uri="{3e2802c4-a4d2-4d8b-9148-e3be6c30e623}">
          <xlrd:rvb i="78"/>
        </ext>
      </extLst>
    </bk>
    <bk>
      <extLst>
        <ext uri="{3e2802c4-a4d2-4d8b-9148-e3be6c30e623}">
          <xlrd:rvb i="80"/>
        </ext>
      </extLst>
    </bk>
    <bk>
      <extLst>
        <ext uri="{3e2802c4-a4d2-4d8b-9148-e3be6c30e623}">
          <xlrd:rvb i="83"/>
        </ext>
      </extLst>
    </bk>
    <bk>
      <extLst>
        <ext uri="{3e2802c4-a4d2-4d8b-9148-e3be6c30e623}">
          <xlrd:rvb i="86"/>
        </ext>
      </extLst>
    </bk>
    <bk>
      <extLst>
        <ext uri="{3e2802c4-a4d2-4d8b-9148-e3be6c30e623}">
          <xlrd:rvb i="88"/>
        </ext>
      </extLst>
    </bk>
    <bk>
      <extLst>
        <ext uri="{3e2802c4-a4d2-4d8b-9148-e3be6c30e623}">
          <xlrd:rvb i="91"/>
        </ext>
      </extLst>
    </bk>
    <bk>
      <extLst>
        <ext uri="{3e2802c4-a4d2-4d8b-9148-e3be6c30e623}">
          <xlrd:rvb i="94"/>
        </ext>
      </extLst>
    </bk>
    <bk>
      <extLst>
        <ext uri="{3e2802c4-a4d2-4d8b-9148-e3be6c30e623}">
          <xlrd:rvb i="97"/>
        </ext>
      </extLst>
    </bk>
    <bk>
      <extLst>
        <ext uri="{3e2802c4-a4d2-4d8b-9148-e3be6c30e623}">
          <xlrd:rvb i="100"/>
        </ext>
      </extLst>
    </bk>
    <bk>
      <extLst>
        <ext uri="{3e2802c4-a4d2-4d8b-9148-e3be6c30e623}">
          <xlrd:rvb i="103"/>
        </ext>
      </extLst>
    </bk>
    <bk>
      <extLst>
        <ext uri="{3e2802c4-a4d2-4d8b-9148-e3be6c30e623}">
          <xlrd:rvb i="106"/>
        </ext>
      </extLst>
    </bk>
    <bk>
      <extLst>
        <ext uri="{3e2802c4-a4d2-4d8b-9148-e3be6c30e623}">
          <xlrd:rvb i="109"/>
        </ext>
      </extLst>
    </bk>
    <bk>
      <extLst>
        <ext uri="{3e2802c4-a4d2-4d8b-9148-e3be6c30e623}">
          <xlrd:rvb i="112"/>
        </ext>
      </extLst>
    </bk>
    <bk>
      <extLst>
        <ext uri="{3e2802c4-a4d2-4d8b-9148-e3be6c30e623}">
          <xlrd:rvb i="114"/>
        </ext>
      </extLst>
    </bk>
    <bk>
      <extLst>
        <ext uri="{3e2802c4-a4d2-4d8b-9148-e3be6c30e623}">
          <xlrd:rvb i="117"/>
        </ext>
      </extLst>
    </bk>
    <bk>
      <extLst>
        <ext uri="{3e2802c4-a4d2-4d8b-9148-e3be6c30e623}">
          <xlrd:rvb i="119"/>
        </ext>
      </extLst>
    </bk>
    <bk>
      <extLst>
        <ext uri="{3e2802c4-a4d2-4d8b-9148-e3be6c30e623}">
          <xlrd:rvb i="122"/>
        </ext>
      </extLst>
    </bk>
    <bk>
      <extLst>
        <ext uri="{3e2802c4-a4d2-4d8b-9148-e3be6c30e623}">
          <xlrd:rvb i="125"/>
        </ext>
      </extLst>
    </bk>
    <bk>
      <extLst>
        <ext uri="{3e2802c4-a4d2-4d8b-9148-e3be6c30e623}">
          <xlrd:rvb i="128"/>
        </ext>
      </extLst>
    </bk>
    <bk>
      <extLst>
        <ext uri="{3e2802c4-a4d2-4d8b-9148-e3be6c30e623}">
          <xlrd:rvb i="131"/>
        </ext>
      </extLst>
    </bk>
    <bk>
      <extLst>
        <ext uri="{3e2802c4-a4d2-4d8b-9148-e3be6c30e623}">
          <xlrd:rvb i="134"/>
        </ext>
      </extLst>
    </bk>
    <bk>
      <extLst>
        <ext uri="{3e2802c4-a4d2-4d8b-9148-e3be6c30e623}">
          <xlrd:rvb i="136"/>
        </ext>
      </extLst>
    </bk>
    <bk>
      <extLst>
        <ext uri="{3e2802c4-a4d2-4d8b-9148-e3be6c30e623}">
          <xlrd:rvb i="138"/>
        </ext>
      </extLst>
    </bk>
    <bk>
      <extLst>
        <ext uri="{3e2802c4-a4d2-4d8b-9148-e3be6c30e623}">
          <xlrd:rvb i="141"/>
        </ext>
      </extLst>
    </bk>
    <bk>
      <extLst>
        <ext uri="{3e2802c4-a4d2-4d8b-9148-e3be6c30e623}">
          <xlrd:rvb i="144"/>
        </ext>
      </extLst>
    </bk>
    <bk>
      <extLst>
        <ext uri="{3e2802c4-a4d2-4d8b-9148-e3be6c30e623}">
          <xlrd:rvb i="146"/>
        </ext>
      </extLst>
    </bk>
    <bk>
      <extLst>
        <ext uri="{3e2802c4-a4d2-4d8b-9148-e3be6c30e623}">
          <xlrd:rvb i="149"/>
        </ext>
      </extLst>
    </bk>
    <bk>
      <extLst>
        <ext uri="{3e2802c4-a4d2-4d8b-9148-e3be6c30e623}">
          <xlrd:rvb i="152"/>
        </ext>
      </extLst>
    </bk>
    <bk>
      <extLst>
        <ext uri="{3e2802c4-a4d2-4d8b-9148-e3be6c30e623}">
          <xlrd:rvb i="155"/>
        </ext>
      </extLst>
    </bk>
    <bk>
      <extLst>
        <ext uri="{3e2802c4-a4d2-4d8b-9148-e3be6c30e623}">
          <xlrd:rvb i="158"/>
        </ext>
      </extLst>
    </bk>
    <bk>
      <extLst>
        <ext uri="{3e2802c4-a4d2-4d8b-9148-e3be6c30e623}">
          <xlrd:rvb i="161"/>
        </ext>
      </extLst>
    </bk>
    <bk>
      <extLst>
        <ext uri="{3e2802c4-a4d2-4d8b-9148-e3be6c30e623}">
          <xlrd:rvb i="164"/>
        </ext>
      </extLst>
    </bk>
    <bk>
      <extLst>
        <ext uri="{3e2802c4-a4d2-4d8b-9148-e3be6c30e623}">
          <xlrd:rvb i="167"/>
        </ext>
      </extLst>
    </bk>
    <bk>
      <extLst>
        <ext uri="{3e2802c4-a4d2-4d8b-9148-e3be6c30e623}">
          <xlrd:rvb i="170"/>
        </ext>
      </extLst>
    </bk>
    <bk>
      <extLst>
        <ext uri="{3e2802c4-a4d2-4d8b-9148-e3be6c30e623}">
          <xlrd:rvb i="173"/>
        </ext>
      </extLst>
    </bk>
    <bk>
      <extLst>
        <ext uri="{3e2802c4-a4d2-4d8b-9148-e3be6c30e623}">
          <xlrd:rvb i="176"/>
        </ext>
      </extLst>
    </bk>
    <bk>
      <extLst>
        <ext uri="{3e2802c4-a4d2-4d8b-9148-e3be6c30e623}">
          <xlrd:rvb i="179"/>
        </ext>
      </extLst>
    </bk>
    <bk>
      <extLst>
        <ext uri="{3e2802c4-a4d2-4d8b-9148-e3be6c30e623}">
          <xlrd:rvb i="182"/>
        </ext>
      </extLst>
    </bk>
    <bk>
      <extLst>
        <ext uri="{3e2802c4-a4d2-4d8b-9148-e3be6c30e623}">
          <xlrd:rvb i="185"/>
        </ext>
      </extLst>
    </bk>
    <bk>
      <extLst>
        <ext uri="{3e2802c4-a4d2-4d8b-9148-e3be6c30e623}">
          <xlrd:rvb i="188"/>
        </ext>
      </extLst>
    </bk>
    <bk>
      <extLst>
        <ext uri="{3e2802c4-a4d2-4d8b-9148-e3be6c30e623}">
          <xlrd:rvb i="190"/>
        </ext>
      </extLst>
    </bk>
    <bk>
      <extLst>
        <ext uri="{3e2802c4-a4d2-4d8b-9148-e3be6c30e623}">
          <xlrd:rvb i="193"/>
        </ext>
      </extLst>
    </bk>
    <bk>
      <extLst>
        <ext uri="{3e2802c4-a4d2-4d8b-9148-e3be6c30e623}">
          <xlrd:rvb i="196"/>
        </ext>
      </extLst>
    </bk>
    <bk>
      <extLst>
        <ext uri="{3e2802c4-a4d2-4d8b-9148-e3be6c30e623}">
          <xlrd:rvb i="199"/>
        </ext>
      </extLst>
    </bk>
    <bk>
      <extLst>
        <ext uri="{3e2802c4-a4d2-4d8b-9148-e3be6c30e623}">
          <xlrd:rvb i="202"/>
        </ext>
      </extLst>
    </bk>
    <bk>
      <extLst>
        <ext uri="{3e2802c4-a4d2-4d8b-9148-e3be6c30e623}">
          <xlrd:rvb i="205"/>
        </ext>
      </extLst>
    </bk>
    <bk>
      <extLst>
        <ext uri="{3e2802c4-a4d2-4d8b-9148-e3be6c30e623}">
          <xlrd:rvb i="208"/>
        </ext>
      </extLst>
    </bk>
    <bk>
      <extLst>
        <ext uri="{3e2802c4-a4d2-4d8b-9148-e3be6c30e623}">
          <xlrd:rvb i="210"/>
        </ext>
      </extLst>
    </bk>
    <bk>
      <extLst>
        <ext uri="{3e2802c4-a4d2-4d8b-9148-e3be6c30e623}">
          <xlrd:rvb i="213"/>
        </ext>
      </extLst>
    </bk>
    <bk>
      <extLst>
        <ext uri="{3e2802c4-a4d2-4d8b-9148-e3be6c30e623}">
          <xlrd:rvb i="216"/>
        </ext>
      </extLst>
    </bk>
    <bk>
      <extLst>
        <ext uri="{3e2802c4-a4d2-4d8b-9148-e3be6c30e623}">
          <xlrd:rvb i="219"/>
        </ext>
      </extLst>
    </bk>
    <bk>
      <extLst>
        <ext uri="{3e2802c4-a4d2-4d8b-9148-e3be6c30e623}">
          <xlrd:rvb i="222"/>
        </ext>
      </extLst>
    </bk>
    <bk>
      <extLst>
        <ext uri="{3e2802c4-a4d2-4d8b-9148-e3be6c30e623}">
          <xlrd:rvb i="224"/>
        </ext>
      </extLst>
    </bk>
    <bk>
      <extLst>
        <ext uri="{3e2802c4-a4d2-4d8b-9148-e3be6c30e623}">
          <xlrd:rvb i="227"/>
        </ext>
      </extLst>
    </bk>
    <bk>
      <extLst>
        <ext uri="{3e2802c4-a4d2-4d8b-9148-e3be6c30e623}">
          <xlrd:rvb i="230"/>
        </ext>
      </extLst>
    </bk>
    <bk>
      <extLst>
        <ext uri="{3e2802c4-a4d2-4d8b-9148-e3be6c30e623}">
          <xlrd:rvb i="233"/>
        </ext>
      </extLst>
    </bk>
    <bk>
      <extLst>
        <ext uri="{3e2802c4-a4d2-4d8b-9148-e3be6c30e623}">
          <xlrd:rvb i="236"/>
        </ext>
      </extLst>
    </bk>
    <bk>
      <extLst>
        <ext uri="{3e2802c4-a4d2-4d8b-9148-e3be6c30e623}">
          <xlrd:rvb i="239"/>
        </ext>
      </extLst>
    </bk>
    <bk>
      <extLst>
        <ext uri="{3e2802c4-a4d2-4d8b-9148-e3be6c30e623}">
          <xlrd:rvb i="242"/>
        </ext>
      </extLst>
    </bk>
    <bk>
      <extLst>
        <ext uri="{3e2802c4-a4d2-4d8b-9148-e3be6c30e623}">
          <xlrd:rvb i="245"/>
        </ext>
      </extLst>
    </bk>
    <bk>
      <extLst>
        <ext uri="{3e2802c4-a4d2-4d8b-9148-e3be6c30e623}">
          <xlrd:rvb i="248"/>
        </ext>
      </extLst>
    </bk>
    <bk>
      <extLst>
        <ext uri="{3e2802c4-a4d2-4d8b-9148-e3be6c30e623}">
          <xlrd:rvb i="251"/>
        </ext>
      </extLst>
    </bk>
    <bk>
      <extLst>
        <ext uri="{3e2802c4-a4d2-4d8b-9148-e3be6c30e623}">
          <xlrd:rvb i="253"/>
        </ext>
      </extLst>
    </bk>
    <bk>
      <extLst>
        <ext uri="{3e2802c4-a4d2-4d8b-9148-e3be6c30e623}">
          <xlrd:rvb i="255"/>
        </ext>
      </extLst>
    </bk>
    <bk>
      <extLst>
        <ext uri="{3e2802c4-a4d2-4d8b-9148-e3be6c30e623}">
          <xlrd:rvb i="258"/>
        </ext>
      </extLst>
    </bk>
    <bk>
      <extLst>
        <ext uri="{3e2802c4-a4d2-4d8b-9148-e3be6c30e623}">
          <xlrd:rvb i="261"/>
        </ext>
      </extLst>
    </bk>
    <bk>
      <extLst>
        <ext uri="{3e2802c4-a4d2-4d8b-9148-e3be6c30e623}">
          <xlrd:rvb i="264"/>
        </ext>
      </extLst>
    </bk>
    <bk>
      <extLst>
        <ext uri="{3e2802c4-a4d2-4d8b-9148-e3be6c30e623}">
          <xlrd:rvb i="267"/>
        </ext>
      </extLst>
    </bk>
    <bk>
      <extLst>
        <ext uri="{3e2802c4-a4d2-4d8b-9148-e3be6c30e623}">
          <xlrd:rvb i="269"/>
        </ext>
      </extLst>
    </bk>
    <bk>
      <extLst>
        <ext uri="{3e2802c4-a4d2-4d8b-9148-e3be6c30e623}">
          <xlrd:rvb i="272"/>
        </ext>
      </extLst>
    </bk>
    <bk>
      <extLst>
        <ext uri="{3e2802c4-a4d2-4d8b-9148-e3be6c30e623}">
          <xlrd:rvb i="275"/>
        </ext>
      </extLst>
    </bk>
    <bk>
      <extLst>
        <ext uri="{3e2802c4-a4d2-4d8b-9148-e3be6c30e623}">
          <xlrd:rvb i="278"/>
        </ext>
      </extLst>
    </bk>
    <bk>
      <extLst>
        <ext uri="{3e2802c4-a4d2-4d8b-9148-e3be6c30e623}">
          <xlrd:rvb i="281"/>
        </ext>
      </extLst>
    </bk>
    <bk>
      <extLst>
        <ext uri="{3e2802c4-a4d2-4d8b-9148-e3be6c30e623}">
          <xlrd:rvb i="284"/>
        </ext>
      </extLst>
    </bk>
    <bk>
      <extLst>
        <ext uri="{3e2802c4-a4d2-4d8b-9148-e3be6c30e623}">
          <xlrd:rvb i="286"/>
        </ext>
      </extLst>
    </bk>
    <bk>
      <extLst>
        <ext uri="{3e2802c4-a4d2-4d8b-9148-e3be6c30e623}">
          <xlrd:rvb i="289"/>
        </ext>
      </extLst>
    </bk>
  </futureMetadata>
  <valueMetadata count="10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valueMetadata>
</metadata>
</file>

<file path=xl/sharedStrings.xml><?xml version="1.0" encoding="utf-8"?>
<sst xmlns="http://schemas.openxmlformats.org/spreadsheetml/2006/main" count="41" uniqueCount="41">
  <si>
    <t>Rank</t>
  </si>
  <si>
    <t>Company</t>
  </si>
  <si>
    <t>Weight</t>
  </si>
  <si>
    <t>Volume</t>
  </si>
  <si>
    <t>Float</t>
  </si>
  <si>
    <t>% float</t>
  </si>
  <si>
    <t>Avg vol</t>
  </si>
  <si>
    <t>Market cap</t>
  </si>
  <si>
    <t>Beta</t>
  </si>
  <si>
    <t>52 week low</t>
  </si>
  <si>
    <t>Low</t>
  </si>
  <si>
    <t>Price</t>
  </si>
  <si>
    <t>High</t>
  </si>
  <si>
    <t>% 52 low</t>
  </si>
  <si>
    <t>52 wk high</t>
  </si>
  <si>
    <t>% 52 high</t>
  </si>
  <si>
    <t>Change</t>
  </si>
  <si>
    <t>Prev close</t>
  </si>
  <si>
    <t>Last trade time</t>
  </si>
  <si>
    <t>% Change</t>
  </si>
  <si>
    <t>Index Impact</t>
  </si>
  <si>
    <t>Ticker</t>
  </si>
  <si>
    <t>P/E</t>
  </si>
  <si>
    <t>cap ^</t>
  </si>
  <si>
    <t>Totals</t>
  </si>
  <si>
    <t>gain</t>
  </si>
  <si>
    <t>lose</t>
  </si>
  <si>
    <t>day to year</t>
  </si>
  <si>
    <t>day range</t>
  </si>
  <si>
    <t>year range</t>
  </si>
  <si>
    <t>% volume</t>
  </si>
  <si>
    <t>Open</t>
  </si>
  <si>
    <t>vol so far today</t>
  </si>
  <si>
    <t>hi lo year</t>
  </si>
  <si>
    <t>even</t>
  </si>
  <si>
    <t>big L</t>
  </si>
  <si>
    <t>big G</t>
  </si>
  <si>
    <t xml:space="preserve"> </t>
  </si>
  <si>
    <t>hi low day</t>
  </si>
  <si>
    <t>B day</t>
  </si>
  <si>
    <t>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</si>
</sst>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409]* #,##0_);_([$$-409]* \(#,##0\);_([$$-409]* &quot;-&quot;_);_(@_)"/>
    <numFmt numFmtId="165" formatCode="_([$$-409]* #,##0.00_);_([$$-409]* \(#,##0.00\);_([$$-409]* &quot;-&quot;??_);_(@_)"/>
    <numFmt numFmtId="166" formatCode="&quot;$&quot;#,##0.00;[Red]&quot;$&quot;#,##0.00"/>
    <numFmt numFmtId="167" formatCode="0.0000%"/>
  </numFmts>
  <fonts count="8" x14ac:knownFonts="1">
    <font>
      <sz val="11"/>
      <color theme="1"/>
      <name val="Calibri"/>
      <family val="2"/>
      <scheme val="minor"/>
    </font>
    <font>
      <sz val="11"/>
      <color rgb="FF373A3C"/>
      <name val="Segoe UI"/>
      <family val="2"/>
    </font>
    <font>
      <b/>
      <sz val="11"/>
      <color rgb="FF373A3C"/>
      <name val="Segoe UI"/>
      <family val="2"/>
    </font>
    <font>
      <b/>
      <sz val="11"/>
      <color theme="0"/>
      <name val="Segoe UI"/>
      <family val="2"/>
    </font>
    <font>
      <b/>
      <sz val="11"/>
      <color rgb="FFFF0000"/>
      <name val="Calibri"/>
      <family val="2"/>
      <scheme val="minor"/>
    </font>
    <font>
      <b/>
      <sz val="11"/>
      <color rgb="FF00B050"/>
      <name val="Calibri"/>
      <family val="2"/>
      <scheme val="minor"/>
    </font>
    <font>
      <b/>
      <sz val="11"/>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right/>
      <top style="thin">
        <color theme="9" tint="0.39997558519241921"/>
      </top>
      <bottom style="thin">
        <color theme="9" tint="0.39997558519241921"/>
      </bottom>
      <diagonal/>
    </border>
  </borders>
  <cellStyleXfs count="1">
    <xf numFmtId="0" fontId="0" fillId="0" borderId="0"/>
  </cellStyleXfs>
  <cellXfs count="29">
    <xf numFmtId="0" fontId="0" fillId="0" borderId="0" xfId="0"/>
    <xf numFmtId="0" fontId="1" fillId="0" borderId="0" xfId="0" applyFont="1" applyAlignment="1">
      <alignment vertical="center" wrapText="1"/>
    </xf>
    <xf numFmtId="0" fontId="0" fillId="0" borderId="0" xfId="0" applyFill="1"/>
    <xf numFmtId="0" fontId="1" fillId="0" borderId="1" xfId="0" applyFont="1" applyBorder="1" applyAlignment="1">
      <alignment vertical="center" wrapText="1"/>
    </xf>
    <xf numFmtId="10" fontId="1" fillId="0" borderId="0" xfId="0" applyNumberFormat="1" applyFont="1" applyAlignment="1">
      <alignment vertical="center" wrapText="1"/>
    </xf>
    <xf numFmtId="3" fontId="1" fillId="0" borderId="0" xfId="0" applyNumberFormat="1" applyFont="1" applyAlignment="1">
      <alignment vertical="center" wrapText="1"/>
    </xf>
    <xf numFmtId="164" fontId="1" fillId="0" borderId="0" xfId="0" applyNumberFormat="1" applyFont="1" applyAlignment="1">
      <alignment vertical="center" wrapText="1"/>
    </xf>
    <xf numFmtId="4" fontId="1" fillId="0" borderId="0" xfId="0" applyNumberFormat="1" applyFont="1" applyAlignment="1">
      <alignment vertical="center" wrapText="1"/>
    </xf>
    <xf numFmtId="165" fontId="1" fillId="0" borderId="0" xfId="0" applyNumberFormat="1" applyFont="1" applyAlignment="1">
      <alignment vertical="center" wrapText="1"/>
    </xf>
    <xf numFmtId="10" fontId="0" fillId="0" borderId="0" xfId="0" applyNumberFormat="1"/>
    <xf numFmtId="0" fontId="3" fillId="0" borderId="0" xfId="0" applyFont="1" applyAlignment="1">
      <alignment horizontal="center" vertical="center" wrapText="1"/>
    </xf>
    <xf numFmtId="10"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166" fontId="1" fillId="0" borderId="0" xfId="0" applyNumberFormat="1" applyFont="1" applyAlignment="1">
      <alignment vertical="center" wrapText="1"/>
    </xf>
    <xf numFmtId="166" fontId="0" fillId="0" borderId="0" xfId="0" applyNumberFormat="1"/>
    <xf numFmtId="3" fontId="3" fillId="0" borderId="0" xfId="0" applyNumberFormat="1" applyFont="1" applyAlignment="1">
      <alignment horizontal="center" vertical="center" wrapText="1"/>
    </xf>
    <xf numFmtId="3" fontId="0" fillId="0" borderId="0" xfId="0" applyNumberFormat="1"/>
    <xf numFmtId="165" fontId="2" fillId="0" borderId="0" xfId="0" applyNumberFormat="1" applyFont="1" applyAlignment="1">
      <alignment vertical="center" wrapText="1"/>
    </xf>
    <xf numFmtId="167" fontId="3" fillId="0" borderId="0" xfId="0" applyNumberFormat="1" applyFont="1" applyAlignment="1">
      <alignment horizontal="center" vertical="center" wrapText="1"/>
    </xf>
    <xf numFmtId="167" fontId="1" fillId="0" borderId="0" xfId="0" applyNumberFormat="1" applyFont="1" applyAlignment="1">
      <alignment vertical="center" wrapText="1"/>
    </xf>
    <xf numFmtId="167" fontId="0" fillId="0" borderId="0" xfId="0" applyNumberFormat="1"/>
    <xf numFmtId="0" fontId="4" fillId="0" borderId="0" xfId="0" applyFont="1"/>
    <xf numFmtId="0" fontId="5" fillId="0" borderId="0" xfId="0" applyFont="1"/>
    <xf numFmtId="0" fontId="6" fillId="0" borderId="0" xfId="0" applyFont="1"/>
    <xf numFmtId="0" fontId="5" fillId="0" borderId="0" xfId="0" applyFont="1" applyFill="1"/>
    <xf numFmtId="9" fontId="0" fillId="0" borderId="0" xfId="0" applyNumberFormat="1"/>
    <xf numFmtId="0" fontId="7" fillId="0" borderId="0" xfId="0" applyFont="1"/>
    <xf numFmtId="4" fontId="2" fillId="0" borderId="0" xfId="0" applyNumberFormat="1" applyFont="1" applyAlignment="1">
      <alignment vertical="center" wrapText="1"/>
    </xf>
    <xf numFmtId="0" fontId="2" fillId="0" borderId="0" xfId="0" applyFont="1" applyAlignment="1">
      <alignment vertical="center" wrapText="1"/>
    </xf>
  </cellXfs>
  <cellStyles count="1">
    <cellStyle name="Normal" xfId="0" builtinId="0"/>
  </cellStyles>
  <dxfs count="70">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7" formatCode="0.0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7" formatCode="0.0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6" formatCode="&quot;$&quot;#,##0.00;[Red]&quot;$&quot;#,##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6" formatCode="&quot;$&quot;#,##0.00;[Red]&quot;$&quot;#,##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5" formatCode="_([$$-409]* #,##0.00_);_([$$-409]* \(#,##0.0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4" formatCode="_([$$-409]* #,##0_);_([$$-409]* \(#,##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4" formatCode="_([$$-409]* #,##0_);_([$$-409]* \(#,##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4" formatCode="_([$$-409]* #,##0_);_([$$-409]* \(#,##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64" formatCode="_([$$-409]* #,##0_);_([$$-409]* \(#,##0\);_([$$-409]* &quot;-&quot;_);_(@_)"/>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373A3C"/>
        <name val="Segoe UI"/>
        <family val="2"/>
        <scheme val="none"/>
      </font>
      <alignment horizontal="general" vertical="center" textRotation="0" wrapText="1" indent="0" justifyLastLine="0" shrinkToFit="0" readingOrder="0"/>
    </dxf>
    <dxf>
      <font>
        <b/>
        <i val="0"/>
        <strike val="0"/>
        <condense val="0"/>
        <extend val="0"/>
        <outline val="0"/>
        <shadow val="0"/>
        <u val="none"/>
        <vertAlign val="baseline"/>
        <sz val="11"/>
        <color theme="0"/>
        <name val="Segoe UI"/>
        <family val="2"/>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ichStyles" Target="richData/richStyles.xml"/><Relationship Id="rId3" Type="http://schemas.openxmlformats.org/officeDocument/2006/relationships/styles" Target="styles.xml"/><Relationship Id="rId7" Type="http://schemas.microsoft.com/office/2017/06/relationships/rdRichValueStructure" Target="richData/rdrichvaluestructure.xml"/><Relationship Id="rId12"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06/relationships/rdRichValue" Target="richData/rdrichvalue.xml"/><Relationship Id="rId11" Type="http://schemas.microsoft.com/office/2017/06/relationships/rdRichValueTypes" Target="richData/rdRichValueTypes.xml"/><Relationship Id="rId5" Type="http://schemas.openxmlformats.org/officeDocument/2006/relationships/sheetMetadata" Target="metadata.xml"/><Relationship Id="rId10" Type="http://schemas.microsoft.com/office/2017/06/relationships/rdSupportingPropertyBag" Target="richData/rdsupportingpropertybag.xml"/><Relationship Id="rId4" Type="http://schemas.openxmlformats.org/officeDocument/2006/relationships/sharedStrings" Target="sharedStrings.xml"/><Relationship Id="rId9" Type="http://schemas.microsoft.com/office/2017/06/relationships/rdSupportingPropertyBagStructure" Target="richData/rdsupportingpropertybagstructure.xml"/></Relationships>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Flags>
  </global>
  <types>
    <type name="_linkedentity">
      <keyFlags>
        <key name="%cvi">
          <flag name="ShowInCardView" value="0"/>
          <flag name="ShowInDotNotation" value="0"/>
          <flag name="ShowInAutoComplete" value="0"/>
          <flag name="ExcludeFromCalcComparison" value="1"/>
        </key>
      </keyFlags>
    </type>
    <type name="_linkedentitycore">
      <keyFlags>
        <key name="%EntityServiceId">
          <flag name="ShowInCardView" value="0"/>
          <flag name="ShowInDotNotation" value="0"/>
          <flag name="ShowInAutoComplete" value="0"/>
        </key>
        <key name="%EntitySubDomain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Flags>
    </type>
  </types>
</rvTypesInfo>
</file>

<file path=xl/richData/rdrichvalue.xml><?xml version="1.0" encoding="utf-8"?>
<rvData xmlns="http://schemas.microsoft.com/office/spreadsheetml/2017/richdata" count="290">
  <rv s="0">
    <v>https://www.bing.com/th?id=Ada603e3ec28ffbcbeaeec330dd4c8a88&amp;qlt=95</v>
    <v>https://www.bing.com/images/search?form=xlimg&amp;q=regeneron</v>
    <v>Image of Regeneron Pharmaceuticals Inc</v>
  </rv>
  <rv s="1">
    <v>en-US</v>
    <v>a21uim</v>
    <v>268435456</v>
    <v>268435457</v>
    <v>1</v>
    <v>0</v>
    <v>Regeneron Pharmaceuticals Inc</v>
    <v>3</v>
    <v>4</v>
    <v>Finance</v>
    <v>5</v>
    <v>505.49</v>
    <v>281.89</v>
    <v>1.260659</v>
    <v>Dr. Leonard S. Schleifer,M.D.,PhD</v>
    <v>-19.02</v>
    <v>-4.8676999999999998E-2</v>
    <v>Regeneron Pharmaceuticals discovers, develops, and commercializes products that fight eye disease, cardiovascular disease, cancer, and inflammation. The company has six marketed products: Eylea, approved for wet age-related macular degeneration and other eye diseases; Praluent for LDL cholesterol lowering; Zaltrap in colorectal cancer; Dupixent in atopic dermatitis; Arcalyst in CAPS; and Kevzara in rheumatoid arthritis. Regeneron is also developing monoclonal antibodies with Sanofi in immunology and cancer.</v>
    <v>USD</v>
    <v>6200</v>
    <v>NASDAQ</v>
    <v>NAS</v>
    <v>126</v>
    <v>777 Old Saw Mill River Road, Tarrytown, NY 10591-6707 USA</v>
    <v>380</v>
    <v>0</v>
    <v>Biotechnology</v>
    <v>Stock</v>
    <v>8/08/2018 15:08:22</v>
    <v>17</v>
    <v>367.63</v>
    <v>39890708154.498398</v>
    <v>Regeneron Pharmaceuticals Inc</v>
    <v>380</v>
    <v>28.248588000000002</v>
    <v>390.74</v>
    <v>371.72</v>
    <v>102090157.53313801</v>
    <v>REGN</v>
    <v>485383</v>
    <v>787037.59375</v>
    <v>1988</v>
  </rv>
  <rv s="2">
    <v>1</v>
  </rv>
  <rv s="0">
    <v>https://www.bing.com/th?id=Ab6b9886fc88939cf8b10b41155567d00&amp;qlt=95</v>
    <v>https://www.bing.com/images/search?form=xlimg&amp;q=mylan</v>
    <v>Image of Mylan NV</v>
  </rv>
  <rv s="3">
    <v>en-US</v>
    <v>a1y7rw</v>
    <v>268435456</v>
    <v>268435457</v>
    <v>1</v>
    <v>6</v>
    <v>Mylan NV</v>
    <v>3</v>
    <v>4</v>
    <v>Finance</v>
    <v>5</v>
    <v>47.82</v>
    <v>29.39</v>
    <v>1.3463069999999999</v>
    <v>-1.01</v>
    <v>-2.6206999999999998E-2</v>
    <v>USD</v>
    <v>0</v>
    <v>NASDAQ</v>
    <v>NAS</v>
    <v>126</v>
    <v>37.314999999999998</v>
    <v>3</v>
    <v>Drug Manufacturers - Specialty &amp; Generic</v>
    <v>Stock</v>
    <v>8/08/2018 15:09:14</v>
    <v>17</v>
    <v>35.049999999999997</v>
    <v>19090616625</v>
    <v>Mylan NV</v>
    <v>36.5</v>
    <v>27.932960999999999</v>
    <v>38.54</v>
    <v>37.53</v>
    <v>495345527.37415701</v>
    <v>MYL</v>
    <v>11278364</v>
    <v>4072470.890625</v>
  </rv>
  <rv s="2">
    <v>4</v>
  </rv>
  <rv s="0">
    <v>https://www.bing.com/th?id=A7651d2e878d4df4bb82a200be2db03e3&amp;qlt=95</v>
    <v>https://www.bing.com/images/search?form=xlimg&amp;q=amgen</v>
    <v>Image of Amgen Inc</v>
  </rv>
  <rv s="1">
    <v>en-US</v>
    <v>a1nec7</v>
    <v>268435456</v>
    <v>268435457</v>
    <v>1</v>
    <v>0</v>
    <v>Amgen Inc</v>
    <v>3</v>
    <v>4</v>
    <v>Finance</v>
    <v>5</v>
    <v>201.23</v>
    <v>163.31</v>
    <v>1.3675060000000001</v>
    <v>Mr. Robert A. Bradway</v>
    <v>-3.93</v>
    <v>-1.9610000000000002E-2</v>
    <v>Amgen Inc is a leader in biotechnology-based human therapeutics, with historical expertise in renal disease and cancer supportive care products. Flagship drugs include red blood cell boosters Epogen and Aranesp, immune system boosters Neupogen and Neulasta, and Enbrel for inflammatory diseases. Amgen introduced its first cancer therapeutic, Vectibix and received approval for bone-strengthening drug Prolia/Xgeva.</v>
    <v>USD</v>
    <v>20800</v>
    <v>NASDAQ</v>
    <v>NAS</v>
    <v>126</v>
    <v>One Amgen Center Drive, Thousand Oaks, CA 91320-1799 USA</v>
    <v>198.5</v>
    <v>6</v>
    <v>Biotechnology</v>
    <v>Stock</v>
    <v>8/08/2018 15:06:09</v>
    <v>17</v>
    <v>195.07</v>
    <v>126677616232.57001</v>
    <v>Amgen Inc</v>
    <v>198.5</v>
    <v>53.191488999999997</v>
    <v>200.41</v>
    <v>196.48</v>
    <v>632092291.96432304</v>
    <v>AMGN</v>
    <v>994106</v>
    <v>2323604.3492063498</v>
    <v>1980</v>
  </rv>
  <rv s="2">
    <v>7</v>
  </rv>
  <rv s="0">
    <v>https://www.bing.com/th?id=A5098531199359ee57c091e19b1d459bf&amp;qlt=95</v>
    <v>https://www.bing.com/images/search?form=xlimg&amp;q=kraft+heinz</v>
    <v>Image of The Kraft Heinz Co</v>
  </rv>
  <rv s="4">
    <v>en-US</v>
    <v>a1wi77</v>
    <v>268435456</v>
    <v>268435457</v>
    <v>1</v>
    <v>7</v>
    <v>The Kraft Heinz Co</v>
    <v>3</v>
    <v>8</v>
    <v>Finance</v>
    <v>5</v>
    <v>87.29</v>
    <v>54.11</v>
    <v>Mr. Bernardo Hees</v>
    <v>-1.1200000000000001</v>
    <v>-1.8268E-2</v>
    <v>In July 2015, Kraft merged with Heinz to create the third-largest food and beverage company in North America behind PepsiCo and Nestle and the fifth-largest player in the world. Beyond its namesake brands, the combined firm's portfolio includes Oscar Mayer, Planters, Ore-Ida, and Philadelphia. Outside of North America, the company's global reach includes a distribution network in Europe and emerging markets that drive around one fifth of its consolidated sales base, as its products are sold in more than 190 countries and territories around the world.</v>
    <v>USD</v>
    <v>39000</v>
    <v>NASDAQ</v>
    <v>NAS</v>
    <v>126</v>
    <v>One PPG Place, Pittsburgh, PA 15222 USA</v>
    <v>60.33</v>
    <v>9</v>
    <v>Packaged Foods</v>
    <v>Stock</v>
    <v>8/08/2018 15:08:19</v>
    <v>17</v>
    <v>59.5</v>
    <v>73398743506.199997</v>
    <v>The Kraft Heinz Co</v>
    <v>60.08</v>
    <v>7.1530760000000004</v>
    <v>61.31</v>
    <v>60.19</v>
    <v>1197174090.7878001</v>
    <v>KHC</v>
    <v>4744922</v>
    <v>3556611.015625</v>
  </rv>
  <rv s="2">
    <v>10</v>
  </rv>
  <rv s="5">
    <v>en-US</v>
    <v>a1oobh</v>
    <v>268435456</v>
    <v>268435457</v>
    <v>1</v>
    <v>9</v>
    <v>Biomarin Pharmaceutical Inc</v>
    <v>10</v>
    <v>11</v>
    <v>Finance</v>
    <v>5</v>
    <v>106.2</v>
    <v>75.81</v>
    <v>1.5957220000000001</v>
    <v>Jean-Jacques Bienaime</v>
    <v>-1.71</v>
    <v>-1.6168999999999999E-2</v>
    <v>BioMarin's focus is on rare-disease therapies. Genzyme (now part of Sanofi) markets Aldurazyme through its joint venture with BioMarin, and BioMarin markets Naglazyme, Vimizim, and Brineura independently. BioMarin also markets Kuvan and Palynziq to treat the rare metabolic disorder PKU (in addition to longstanding U.S. rights, BioMarin has reacquired international rights for Kuvan and Palynziq from Merck KGaA). BioMarin has a hemophilia A gene therapy and a treatment for achondroplasia in late-stage clinical trials.</v>
    <v>USD</v>
    <v>2581</v>
    <v>NASDAQ</v>
    <v>NAS</v>
    <v>126</v>
    <v>770 Lindaro Street, San Rafael, CA 94901 USA</v>
    <v>105.54</v>
    <v>Biotechnology</v>
    <v>Stock</v>
    <v>8/08/2018 15:08:21</v>
    <v>17</v>
    <v>103.35</v>
    <v>18454303922.040001</v>
    <v>Biomarin Pharmaceutical Inc</v>
    <v>105.48</v>
    <v>-27.322403999999999</v>
    <v>105.76</v>
    <v>104.05</v>
    <v>174492283.680408</v>
    <v>BMRN</v>
    <v>324827</v>
    <v>1092775.82258065</v>
    <v>1996</v>
  </rv>
  <rv s="2">
    <v>12</v>
  </rv>
  <rv s="0">
    <v>https://www.bing.com/th?id=Af832f704aa38a79aa64437f1396e3e92&amp;qlt=95</v>
    <v>https://www.bing.com/images/search?form=xlimg&amp;q=dollar+tree</v>
    <v>Image of Dollar Tree Inc</v>
  </rv>
  <rv s="1">
    <v>en-US</v>
    <v>a1r63m</v>
    <v>268435456</v>
    <v>268435457</v>
    <v>1</v>
    <v>0</v>
    <v>Dollar Tree Inc</v>
    <v>3</v>
    <v>4</v>
    <v>Finance</v>
    <v>5</v>
    <v>116.65</v>
    <v>72.78</v>
    <v>0.832036</v>
    <v>Mr. Gary M. Philbin</v>
    <v>-1.29</v>
    <v>-1.3889E-2</v>
    <v>Dollar Tree is a discount retailer in the United States, with around 14,800 stores in 48 states and five Canadian provinces as of the end of fiscal 2017. In July 2015, the company completed its acquisition of Family Dollar, roughly doubling its store base. The combined company sells goods at prices of $1 to $10, through convenient and small stores (average 8,000 square feet), primarily in suburban areas. Its Dollar Tree stores sell all items for $1, while its Family Dollar units feature products at prices ranging from $1 to $10. About half of Dollar Tree sales come from consumables, with the rest from variety and seasonal items. Around 75% of Family Dollar sales come from consumables, with home products, apparel, accessories, seasonal items, and electronics combining for 25%.</v>
    <v>USD</v>
    <v>176100</v>
    <v>NASDAQ</v>
    <v>NAS</v>
    <v>126</v>
    <v>500 Volvo Parkway, Chesapeake, VA 23320 USA</v>
    <v>92.88</v>
    <v>14</v>
    <v>Discount Stores</v>
    <v>Stock</v>
    <v>8/08/2018 15:09:19</v>
    <v>17</v>
    <v>91.48</v>
    <v>21809322347.655602</v>
    <v>Dollar Tree Inc</v>
    <v>92.88</v>
    <v>12.919897000000001</v>
    <v>92.88</v>
    <v>91.59</v>
    <v>234811825.448488</v>
    <v>DLTR</v>
    <v>249301</v>
    <v>3038687.53125</v>
    <v>1986</v>
  </rv>
  <rv s="2">
    <v>15</v>
  </rv>
  <rv s="0">
    <v>https://www.bing.com/th?id=A1b46d23320bb00de469d1e6573e7ec43&amp;qlt=95</v>
    <v>https://www.bing.com/images/search?form=xlimg&amp;q=walgreens+boots+alliance</v>
    <v>Image of Walgreens Boots Alliance Inc</v>
  </rv>
  <rv s="1">
    <v>en-US</v>
    <v>a25pm7</v>
    <v>268435456</v>
    <v>268435457</v>
    <v>1</v>
    <v>0</v>
    <v>Walgreens Boots Alliance Inc</v>
    <v>3</v>
    <v>4</v>
    <v>Finance</v>
    <v>5</v>
    <v>83.89</v>
    <v>59.07</v>
    <v>1.0980259999999999</v>
    <v>Mr. Stefano Pessina</v>
    <v>-0.92</v>
    <v>-1.3721000000000001E-2</v>
    <v>Walgreens is the nation's largest retail pharmacy, with approximately 10,000 drugstores throughout the United States. The firm recently acquired half of Rite Aid's locations, which increased its store count and scale. This large network of stores enables the firm to reach a significant portion of the U.S. population, providing excellent brand recognition. Prescription drugs account for about two thirds of sales, with the balance attributable to front-store products such as grocery, health, and beauty items.</v>
    <v>USD</v>
    <v>345000</v>
    <v>NASDAQ</v>
    <v>NAS</v>
    <v>126</v>
    <v>108 Wilmot Road, Deerfield, IL 60015 USA</v>
    <v>67.56</v>
    <v>17</v>
    <v>Pharmaceutical Retailers</v>
    <v>Stock</v>
    <v>8/08/2018 15:09:13</v>
    <v>17</v>
    <v>65.900000000000006</v>
    <v>65767131443.940002</v>
    <v>Walgreens Boots Alliance Inc</v>
    <v>67.44</v>
    <v>15.797788000000001</v>
    <v>67.05</v>
    <v>66.13</v>
    <v>980866986.48680103</v>
    <v>WBA</v>
    <v>1777875</v>
    <v>6170566.57142857</v>
    <v>1909</v>
  </rv>
  <rv s="2">
    <v>18</v>
  </rv>
  <rv s="0">
    <v>https://www.bing.com/th?id=Aa88326eefac665ed4ece77b622bfc3ee&amp;qlt=95</v>
    <v>https://www.bing.com/images/search?form=xlimg&amp;q=starbucks</v>
    <v>Image of Starbucks Corp</v>
  </rv>
  <rv s="1">
    <v>en-US</v>
    <v>a22k9c</v>
    <v>268435456</v>
    <v>268435457</v>
    <v>1</v>
    <v>0</v>
    <v>Starbucks Corp</v>
    <v>3</v>
    <v>4</v>
    <v>Finance</v>
    <v>5</v>
    <v>61.94</v>
    <v>47.37</v>
    <v>0.62747699999999995</v>
    <v>Mr. Kevin R. Johnson</v>
    <v>-0.63</v>
    <v>-1.2100999999999999E-2</v>
    <v>Through a global chain of 28,700 company-owned and licensed stores, Starbucks sells coffee, espresso, teas, cold blended beverages, food, and accessories. The company also distributes packaged and single-serve coffee, tea, juice, and pastries through its own stores, grocery store chains, and warehouse clubs under the Starbucks, Teavana, and Seattle's Best Coffee brands through a partnership with Nestle. In addition, Starbucks markets bottled beverages, ice creams, and liqueurs through various partnerships.</v>
    <v>USD</v>
    <v>277000</v>
    <v>NASDAQ</v>
    <v>NAS</v>
    <v>126</v>
    <v>2401 Utah Avenue South, Seattle, WA 98134 USA</v>
    <v>51.93</v>
    <v>20</v>
    <v>Restaurants</v>
    <v>Stock</v>
    <v>8/08/2018 15:08:56</v>
    <v>17</v>
    <v>51.36</v>
    <v>69343740000</v>
    <v>Starbucks Corp</v>
    <v>51.83</v>
    <v>16.233765999999999</v>
    <v>52.06</v>
    <v>51.43</v>
    <v>1331996542.45102</v>
    <v>SBUX</v>
    <v>2409566</v>
    <v>5169860.484375</v>
    <v>1985</v>
  </rv>
  <rv s="2">
    <v>21</v>
  </rv>
  <rv s="0">
    <v>https://www.bing.com/th?id=A1e0509991c0e27fe9607999f2564a996&amp;qlt=95</v>
    <v>https://www.bing.com/images/search?form=xlimg&amp;q=ulta+beauty</v>
    <v>Image of Ulta Beauty Inc</v>
  </rv>
  <rv s="1">
    <v>en-US</v>
    <v>a24war</v>
    <v>268435456</v>
    <v>268435457</v>
    <v>1</v>
    <v>0</v>
    <v>Ulta Beauty Inc</v>
    <v>3</v>
    <v>4</v>
    <v>Finance</v>
    <v>5</v>
    <v>261.39999999999998</v>
    <v>187.96</v>
    <v>0.72257400000000005</v>
    <v>Ms. Mary N. Dillon</v>
    <v>-2.89</v>
    <v>-1.2092E-2</v>
    <v>Ulta Salon Cosmetics &amp; Fragrance is a North American beauty retailer for cosmetics, skin-care products, fragrance, hair-care products, and salon services. The company offers products from over 500 beauty brands across all categories and price points, including its own private label. Additionally, Ulta offers full-service salon in every store, featuring hair, skin, and brow services. Its stores are predominantly located in convenient and high-traffic locations. A typical Ulta store has more than 20,000 prestige, mass, and professional beauty products.</v>
    <v>USD</v>
    <v>34700</v>
    <v>NASDAQ</v>
    <v>NAS</v>
    <v>126</v>
    <v>1000 Remington Boulevard, Bolingbrook, IL 60440 USA</v>
    <v>239.46709999999999</v>
    <v>23</v>
    <v>Specialty Retail</v>
    <v>Stock</v>
    <v>8/08/2018 15:08:56</v>
    <v>17</v>
    <v>236.21</v>
    <v>14245197858.18</v>
    <v>Ulta Beauty Inc</v>
    <v>238.66</v>
    <v>24.570025000000001</v>
    <v>239.01</v>
    <v>236.12</v>
    <v>59600844.559558198</v>
    <v>ULTA</v>
    <v>74696</v>
    <v>765975.5</v>
    <v>1990</v>
  </rv>
  <rv s="2">
    <v>24</v>
  </rv>
  <rv s="0">
    <v>https://www.bing.com/th?id=A9e4627724a2cc967178a3f91f83029e1&amp;qlt=95</v>
    <v>https://www.bing.com/images/search?form=xlimg&amp;q=expedia</v>
    <v>Image of Expedia Group Inc</v>
  </rv>
  <rv s="1">
    <v>en-US</v>
    <v>a1sifr</v>
    <v>268435456</v>
    <v>268435457</v>
    <v>1</v>
    <v>0</v>
    <v>Expedia Group Inc</v>
    <v>3</v>
    <v>4</v>
    <v>Finance</v>
    <v>5</v>
    <v>154.24</v>
    <v>98.52</v>
    <v>1.379089</v>
    <v>Mr. Mark D. Okerstrom</v>
    <v>-1.47</v>
    <v>-1.1051999999999999E-2</v>
    <v>Expedia is the world's largest online travel agency by bookings, offering services for lodging (68% of total 2017 sales), air tickets (8%), rental cars, cruises, in-destination, and other (13%), and advertising revenue (11%). Expedia operates a number of branded travel booking sites, including Expedia.com, Hotels.com, Travelocity, Orbitz, Wotif, AirAsia, and HomeAway. It has also expanded into travel media with the acquisition of Trivago. Transaction fees for online bookings account for the bulk of sales and profits.</v>
    <v>USD</v>
    <v>22615</v>
    <v>NASDAQ</v>
    <v>NAS</v>
    <v>126</v>
    <v>333, 108th Avenue North East, Bellevue, WA 98004 USA</v>
    <v>133.02340000000001</v>
    <v>26</v>
    <v>Leisure</v>
    <v>Stock</v>
    <v>8/08/2018 15:08:08</v>
    <v>17</v>
    <v>131.03</v>
    <v>19600512289.599998</v>
    <v>Expedia Group Inc</v>
    <v>132.66</v>
    <v>78.125</v>
    <v>133.01</v>
    <v>131.54</v>
    <v>147361193.06518301</v>
    <v>EXPE</v>
    <v>231242</v>
    <v>1433624.68253968</v>
    <v>2005</v>
  </rv>
  <rv s="2">
    <v>27</v>
  </rv>
  <rv s="0">
    <v>https://www.bing.com/th?id=A4913ff1d44097a8e88a50631f2f9d65e&amp;qlt=95</v>
    <v>https://www.bing.com/images/search?form=xlimg&amp;q=alexion+cambridge</v>
    <v>Image of Alexion Pharmaceuticals Inc</v>
  </rv>
  <rv s="1">
    <v>en-US</v>
    <v>a1nd1h</v>
    <v>268435456</v>
    <v>268435457</v>
    <v>1</v>
    <v>0</v>
    <v>Alexion Pharmaceuticals Inc</v>
    <v>3</v>
    <v>4</v>
    <v>Finance</v>
    <v>5</v>
    <v>149.34</v>
    <v>102.1</v>
    <v>0.94316</v>
    <v>Dr. Ludwig N. Hantson, PhD</v>
    <v>-1.35</v>
    <v>-1.1026000000000001E-2</v>
    <v>Alexion Pharmaceuticals specializes in developing and marketing drugs for life-threatening medical conditions. Its blockbuster product is Soliris, which is the only approved therapy for paroxysmal nocturnal hemoglobinuria and atypical hemolytic uremic syndrome, two ultra-rare blood disorders, and was recently approved in general myasthenia gravis. Strensiq and Kanuma target other ultra-rare metabolic diseases. Alexion's pipeline targets areas of high unmet need and complement-mediated disorders.</v>
    <v>USD</v>
    <v>2525</v>
    <v>NASDAQ</v>
    <v>NAS</v>
    <v>126</v>
    <v>100 College Street, New Haven, CT 06510 USA</v>
    <v>122.39</v>
    <v>29</v>
    <v>Biotechnology</v>
    <v>Stock</v>
    <v>8/08/2018 15:08:32</v>
    <v>17</v>
    <v>120.85</v>
    <v>27021671695</v>
    <v>Alexion Pharmaceuticals Inc</v>
    <v>122.23</v>
    <v>58.479531999999999</v>
    <v>122.44</v>
    <v>121.09</v>
    <v>220693169.674943</v>
    <v>ALXN</v>
    <v>291232</v>
    <v>1323634.8730158701</v>
    <v>1992</v>
  </rv>
  <rv s="2">
    <v>30</v>
  </rv>
  <rv s="5">
    <v>en-US</v>
    <v>a1uw77</v>
    <v>268435456</v>
    <v>268435457</v>
    <v>1</v>
    <v>9</v>
    <v>Henry Schein Inc</v>
    <v>10</v>
    <v>11</v>
    <v>Finance</v>
    <v>5</v>
    <v>89.34</v>
    <v>62.56</v>
    <v>1.008818</v>
    <v>Stanley M. Bergman</v>
    <v>-0.84</v>
    <v>-1.0526000000000001E-2</v>
    <v>Henry Schein is one of the largest wholesalers of medical products, equipment, and devices in the United States. The firm has a focus on three major markets: Dental Practice, Medical products, and Animal Health (vet and production animal). It also offers dental practice management products that include software products, technical, financial, and educational services to thousands of dental practices throughout North America. The firm is also a major supplier of animal health products to vets and production companies globally.</v>
    <v>USD</v>
    <v>22000</v>
    <v>NASDAQ</v>
    <v>NAS</v>
    <v>126</v>
    <v>135 Duryea Road, Melville, NY 11747 USA</v>
    <v>80.194999999999993</v>
    <v>Medical Distribution</v>
    <v>Stock</v>
    <v>8/08/2018 15:08:29</v>
    <v>17</v>
    <v>78.454999999999998</v>
    <v>12049872767.700001</v>
    <v>Henry Schein Inc</v>
    <v>79.75</v>
    <v>29.673590999999998</v>
    <v>79.8</v>
    <v>78.959999999999994</v>
    <v>151000911.87594</v>
    <v>HSIC</v>
    <v>160736</v>
    <v>1361396.75</v>
    <v>1992</v>
  </rv>
  <rv s="2">
    <v>32</v>
  </rv>
  <rv s="5">
    <v>en-US</v>
    <v>a1usr7</v>
    <v>268435456</v>
    <v>268435457</v>
    <v>1</v>
    <v>9</v>
    <v>Hologic Inc</v>
    <v>10</v>
    <v>11</v>
    <v>Finance</v>
    <v>5</v>
    <v>45.09</v>
    <v>35.1</v>
    <v>0.74125399999999997</v>
    <v>Stephen P. Macmillan</v>
    <v>-0.43</v>
    <v>-1.0317E-2</v>
    <v>Hologic manufactures proprietary products for the healthcare needs of women. The company operates in four segments: diagnostics (47% of sales), breast health (37%), surgical (12%), and skeletal health (4%). While the company traditionally focused on breast health, the recent acquisition of Gen-Probe puts a much greater emphasis on commercial diagnostics. The United States accounts for the largest portion of the firm's revenue (74%), followed by Europe (12%) and Asia (8%). Hologic is headquartered in Bedford, Massachusetts.</v>
    <v>USD</v>
    <v>6233</v>
    <v>NASDAQ</v>
    <v>NAS</v>
    <v>126</v>
    <v>250 Campus Drive, Marlborough, MA 01752 USA</v>
    <v>41.76</v>
    <v>Medical Instruments &amp; Supplies</v>
    <v>Stock</v>
    <v>8/08/2018 15:07:11</v>
    <v>17</v>
    <v>41.284999999999997</v>
    <v>11238670318.4</v>
    <v>Hologic Inc</v>
    <v>41.62</v>
    <v>10.460251</v>
    <v>41.68</v>
    <v>41.25</v>
    <v>269641802.26487499</v>
    <v>HOLX</v>
    <v>161240</v>
    <v>1926111.3064516101</v>
    <v>1985</v>
  </rv>
  <rv s="2">
    <v>34</v>
  </rv>
  <rv s="6">
    <v>en-US</v>
    <v>a1ohm7</v>
    <v>268435456</v>
    <v>268435457</v>
    <v>1</v>
    <v>12</v>
    <v>Baidu Inc</v>
    <v>10</v>
    <v>11</v>
    <v>Finance</v>
    <v>13</v>
    <v>274.97000000000003</v>
    <v>166</v>
    <v>0</v>
    <v>-2.14</v>
    <v>-9.4420000000000007E-3</v>
    <v>USD</v>
    <v>0</v>
    <v>NASDAQ</v>
    <v>NAS</v>
    <v>126</v>
    <v>226.99</v>
    <v>Stock</v>
    <v>8/08/2018 15:06:54</v>
    <v>16</v>
    <v>223.85169999999999</v>
    <v>79434695277</v>
    <v>Baidu Inc</v>
    <v>226.99</v>
    <v>27.173912999999999</v>
    <v>226.64</v>
    <v>224.5</v>
    <v>357009866.41348302</v>
    <v>BIDU</v>
    <v>4155428</v>
    <v>2361150.2380952402</v>
  </rv>
  <rv s="2">
    <v>36</v>
  </rv>
  <rv s="7">
    <v>12</v>
    <v>Industry</v>
  </rv>
  <rv s="0">
    <v>https://www.bing.com/th?id=A6f59674c62a3034ced8557d9ffa6bbea&amp;qlt=95</v>
    <v>https://www.bing.com/images/search?form=xlimg&amp;q=comcast+history</v>
    <v>Image of Comcast Corp</v>
  </rv>
  <rv s="8">
    <v>en-US</v>
    <v>a1pwqh</v>
    <v>268435456</v>
    <v>268435457</v>
    <v>1</v>
    <v>14</v>
    <v>Comcast Corp</v>
    <v>3</v>
    <v>4</v>
    <v>Finance</v>
    <v>5</v>
    <v>44</v>
    <v>30.43</v>
    <v>1.2337959999999999</v>
    <v>-0.33</v>
    <v>-9.325E-3</v>
    <v>Comcast is the largest U.S. cable operator. Its networks reach 56 million homes and business locations, providing service to around 22 million TV, 25 million broadband, and 12 million voice customers. Comcast also owns NBCUniversal, a leading media and entertainment company. NBCU operates numerous national and regional cable networks, including USA, MSNBC, CNBC, E!, Telemundo, and the NBC broadcast network. NBCU also owns a film studio, three U.S. theme parks, and another park in Japan.</v>
    <v>USD</v>
    <v>164000</v>
    <v>NASDAQ</v>
    <v>NAS</v>
    <v>126</v>
    <v>One Comcast Center, Philadelphia, PA 19103-2838 USA</v>
    <v>35.49</v>
    <v>39</v>
    <v>Pay TV</v>
    <v>Stock</v>
    <v>8/08/2018 15:07:10</v>
    <v>17</v>
    <v>34.97</v>
    <v>160550945705.28</v>
    <v>Comcast Corp</v>
    <v>35.47</v>
    <v>6.9930070000000004</v>
    <v>35.39</v>
    <v>35.06</v>
    <v>4536618980.0870304</v>
    <v>CMCSA</v>
    <v>2843073</v>
    <v>24239940.484375</v>
    <v>2001</v>
  </rv>
  <rv s="2">
    <v>40</v>
  </rv>
  <rv s="6">
    <v>en-US</v>
    <v>a1qhqh</v>
    <v>268435456</v>
    <v>268435457</v>
    <v>1</v>
    <v>12</v>
    <v>Ctrip.com International Ltd</v>
    <v>10</v>
    <v>11</v>
    <v>Finance</v>
    <v>13</v>
    <v>60.65</v>
    <v>42.58</v>
    <v>0</v>
    <v>-0.38</v>
    <v>-9.2350000000000002E-3</v>
    <v>USD</v>
    <v>0</v>
    <v>NASDAQ</v>
    <v>NAS</v>
    <v>126</v>
    <v>41.56</v>
    <v>Stock</v>
    <v>8/08/2018 15:08:25</v>
    <v>12</v>
    <v>40.74</v>
    <v>24538161981</v>
    <v>Ctrip.com International Ltd</v>
    <v>40.96</v>
    <v>66.666667000000004</v>
    <v>41.15</v>
    <v>40.770000000000003</v>
    <v>530325523.68705398</v>
    <v>CTRP</v>
    <v>7789628</v>
    <v>4811356.3809523797</v>
  </rv>
  <rv s="2">
    <v>42</v>
  </rv>
  <rv s="0">
    <v>https://www.bing.com/th?id=A3d64bcfeca895dfb08562d433d76d972&amp;qlt=95</v>
    <v>https://www.bing.com/images/search?form=xlimg&amp;q=hasbro</v>
    <v>Image of Hasbro Inc</v>
  </rv>
  <rv s="1">
    <v>en-US</v>
    <v>a1ug1h</v>
    <v>268435456</v>
    <v>268435457</v>
    <v>1</v>
    <v>0</v>
    <v>Hasbro Inc</v>
    <v>3</v>
    <v>4</v>
    <v>Finance</v>
    <v>5</v>
    <v>107.58</v>
    <v>79</v>
    <v>0.90866899999999995</v>
    <v>Mr. Brian D. Goldner</v>
    <v>-0.84</v>
    <v>-8.4910000000000003E-3</v>
    <v>Hasbro is a branded play company providing children and families around the world with entertainment offerings based on a world-class brand portfolio. From toys and games to television programming, motion pictures, and a licensing program, Hasbro reaches customers by leveraging its well-known brands such as Transformers, Monopoly, and Nerf. Ownership stakes in Discovery Family, Backflip Studios, which develops mobile games, and animation studio Boulder Media, helps bolster Hasbro's digital presence.</v>
    <v>USD</v>
    <v>5400</v>
    <v>NASDAQ</v>
    <v>NAS</v>
    <v>126</v>
    <v>1027 Newport Avenue, Pawtucket, RI 02861 USA</v>
    <v>99.44</v>
    <v>44</v>
    <v>Leisure</v>
    <v>Stock</v>
    <v>8/08/2018 15:08:36</v>
    <v>17</v>
    <v>98.08</v>
    <v>12495872600.559999</v>
    <v>Hasbro Inc</v>
    <v>99.4</v>
    <v>60.975610000000003</v>
    <v>98.93</v>
    <v>98.09</v>
    <v>126310245.633883</v>
    <v>HAS</v>
    <v>86604</v>
    <v>1005545.38095238</v>
    <v>1926</v>
  </rv>
  <rv s="2">
    <v>45</v>
  </rv>
  <rv s="6">
    <v>en-US</v>
    <v>a1w2u2</v>
    <v>268435456</v>
    <v>268435457</v>
    <v>1</v>
    <v>12</v>
    <v>JD.com Inc</v>
    <v>10</v>
    <v>11</v>
    <v>Finance</v>
    <v>13</v>
    <v>50.68</v>
    <v>28.63</v>
    <v>0</v>
    <v>-0.31</v>
    <v>-8.4910000000000003E-3</v>
    <v>USD</v>
    <v>0</v>
    <v>NASDAQ</v>
    <v>NAS</v>
    <v>126</v>
    <v>36.799999999999997</v>
    <v>Stock</v>
    <v>8/08/2018 15:08:53</v>
    <v>19</v>
    <v>35.975000000000001</v>
    <v>63400639070</v>
    <v>JD.com Inc</v>
    <v>36.57</v>
    <v>-149.25373099999999</v>
    <v>36.51</v>
    <v>36.200000000000003</v>
    <v>1428264002.47804</v>
    <v>JD</v>
    <v>16448953</v>
    <v>14653831.7619048</v>
  </rv>
  <rv s="2">
    <v>47</v>
  </rv>
  <rv s="0">
    <v>https://www.bing.com/th?id=A023cceec355873939bb924c68221ce68&amp;qlt=95</v>
    <v>https://www.bing.com/images/search?form=xlimg&amp;q=vertex+pharmaceuticals</v>
    <v>Image of Vertex Pharmaceuticals Inc</v>
  </rv>
  <rv s="1">
    <v>en-US</v>
    <v>a25k5r</v>
    <v>268435456</v>
    <v>268435457</v>
    <v>1</v>
    <v>0</v>
    <v>Vertex Pharmaceuticals Inc</v>
    <v>3</v>
    <v>4</v>
    <v>Finance</v>
    <v>5</v>
    <v>183.39</v>
    <v>136.5</v>
    <v>1.48302</v>
    <v xml:space="preserve">Dr. Jeffrey M Leiden </v>
    <v>-1.5</v>
    <v>-8.4519999999999994E-3</v>
    <v>Vertex Pharmaceuticals discovers and develops small-molecule drugs for the treatment of serious diseases. Its key drugs are Kalydeco, Orkambi, and Symdeko for cystic fibrosis, in addition to several mid- and late-stage products targeting this market. Vertex successfully developed and commercialized two HIV protease inhibitors, which were outlicensed to GlaxoSmithKline. Vertex's pipeline also includes therapies for the treatment of cancer, pain, inflammatory diseases, influenza, and other rare diseases.</v>
    <v>USD</v>
    <v>2300</v>
    <v>NASDAQ</v>
    <v>NAS</v>
    <v>126</v>
    <v>50 Northern Avenue, Boston, MA 02210 USA</v>
    <v>178.39590000000001</v>
    <v>49</v>
    <v>Biotechnology</v>
    <v>Stock</v>
    <v>8/08/2018 15:04:24</v>
    <v>17</v>
    <v>175.27</v>
    <v>44812435303.650002</v>
    <v>Vertex Pharmaceuticals Inc</v>
    <v>177.25</v>
    <v>109.89011000000001</v>
    <v>177.47</v>
    <v>175.97</v>
    <v>252507101.502507</v>
    <v>VRTX</v>
    <v>229090</v>
    <v>1559956.53125</v>
    <v>1989</v>
  </rv>
  <rv s="2">
    <v>50</v>
  </rv>
  <rv s="5">
    <v>en-US</v>
    <v>a1vb5r</v>
    <v>268435456</v>
    <v>268435457</v>
    <v>1</v>
    <v>9</v>
    <v>IDEXX Laboratories Inc</v>
    <v>10</v>
    <v>11</v>
    <v>Finance</v>
    <v>5</v>
    <v>252.49</v>
    <v>146.09</v>
    <v>0.68930100000000005</v>
    <v>Mr. Jonathan W. Ayers</v>
    <v>-1.82</v>
    <v>-7.4099999999999999E-3</v>
    <v>Idexx Laboratories primarily develops, manufactures, and distributes diagnostic products, equipment, and services for pets and livestock. Its key product lines include single-use canine and feline test kits that veterinarians can employ in the office, laboratory equipment for blood-panel analysis, reference lab services, and tests to detect and manage disease in livestock. Idexx gets about 42% of its revenue from outside the United States.</v>
    <v>USD</v>
    <v>7600</v>
    <v>NASDAQ</v>
    <v>NAS</v>
    <v>126</v>
    <v>One IDEXX Drive, Westbrook, ME 04092 USA</v>
    <v>246.3099</v>
    <v>Diagnostics &amp; Research</v>
    <v>Stock</v>
    <v>8/08/2018 15:04:33</v>
    <v>17</v>
    <v>243.49</v>
    <v>21120402029.240002</v>
    <v>IDEXX Laboratories Inc</v>
    <v>246.26</v>
    <v>70.422534999999996</v>
    <v>245.6</v>
    <v>243.78</v>
    <v>85995122.268892497</v>
    <v>IDXX</v>
    <v>77522</v>
    <v>412145.921875</v>
    <v>1983</v>
  </rv>
  <rv s="2">
    <v>52</v>
  </rv>
  <rv s="0">
    <v>https://www.bing.com/th?id=Ac9d11be3fadae147dd6121565ed9b3d5&amp;qlt=95</v>
    <v>https://www.bing.com/images/search?form=xlimg&amp;q=21st+century+fox</v>
    <v>Image of Twenty-First Century Fox Inc</v>
  </rv>
  <rv s="1">
    <v>en-US</v>
    <v>a1t98m</v>
    <v>268435456</v>
    <v>268435457</v>
    <v>1</v>
    <v>0</v>
    <v>Twenty-First Century Fox Inc</v>
    <v>3</v>
    <v>4</v>
    <v>Finance</v>
    <v>5</v>
    <v>49.65</v>
    <v>24.3</v>
    <v>1.207023</v>
    <v>Mr. James R. Murdoch</v>
    <v>-0.3</v>
    <v>-6.6579999999999999E-3</v>
    <v>21st Century Fox is a media conglomerate with a wide range of assets: a film studio, which creates television programs and movies; broadcast television, including the Fox broadcast network and local TV stations in the U.S.; cable networks, which comprise over 300 channels around the world; and direct-broadcast satellite TV in the form of Sky, a satellite pay-tv provider in Europe.</v>
    <v>USD</v>
    <v>21700</v>
    <v>NASDAQ</v>
    <v>NAS</v>
    <v>126</v>
    <v>1211 Avenue of the Americas, New York, NY 10036 USA</v>
    <v>45.08</v>
    <v>54</v>
    <v>Media - Diversified</v>
    <v>Stock</v>
    <v>8/08/2018 15:06:48</v>
    <v>17</v>
    <v>44.71</v>
    <v>82938819926.380005</v>
    <v>Twenty-First Century Fox Inc</v>
    <v>44.85</v>
    <v>20.746887999999998</v>
    <v>45.06</v>
    <v>44.76</v>
    <v>1840630712.96893</v>
    <v>FOX</v>
    <v>894164</v>
    <v>4364916.42857143</v>
    <v>1979</v>
  </rv>
  <rv s="2">
    <v>55</v>
  </rv>
  <rv s="1">
    <v>en-US</v>
    <v>a1t9bh</v>
    <v>268435456</v>
    <v>268435457</v>
    <v>1</v>
    <v>0</v>
    <v>Twenty-First Century Fox Inc</v>
    <v>3</v>
    <v>4</v>
    <v>Finance</v>
    <v>5</v>
    <v>50.145000000000003</v>
    <v>24.81</v>
    <v>1.2617659999999999</v>
    <v>Mr. James R. Murdoch</v>
    <v>-0.3</v>
    <v>-6.5919999999999998E-3</v>
    <v>21st Century Fox is a media conglomerate with a wide range of assets: a film studio, which creates television programs and movies; broadcast television, including the Fox broadcast network and local TV stations in the U.S.; cable networks, which comprise over 300 channels around the world; and direct-broadcast satellite TV in the form of Sky, a satellite pay-tv provider in Europe.</v>
    <v>USD</v>
    <v>21700</v>
    <v>NASDAQ</v>
    <v>NAS</v>
    <v>126</v>
    <v>1211 Avenue of the Americas, New York, NY 10036 USA</v>
    <v>45.57</v>
    <v>54</v>
    <v>Media - Diversified</v>
    <v>Stock</v>
    <v>8/08/2018 15:08:27</v>
    <v>17</v>
    <v>45.13</v>
    <v>83735417928.800003</v>
    <v>Twenty-First Century Fox Inc</v>
    <v>45.57</v>
    <v>20.964361</v>
    <v>45.51</v>
    <v>45.21</v>
    <v>1839934474.37486</v>
    <v>FOXA</v>
    <v>2155094</v>
    <v>13829179.3125</v>
    <v>1979</v>
  </rv>
  <rv s="2">
    <v>57</v>
  </rv>
  <rv s="0">
    <v>https://www.bing.com/th?id=A38c2d8442a869e871f88103680ddebf3&amp;qlt=95</v>
    <v>https://www.bing.com/images/search?form=xlimg&amp;q=paccar</v>
    <v>Image of PACCAR Inc</v>
  </rv>
  <rv s="3">
    <v>en-US</v>
    <v>a1zk27</v>
    <v>268435456</v>
    <v>268435457</v>
    <v>1</v>
    <v>6</v>
    <v>PACCAR Inc</v>
    <v>3</v>
    <v>4</v>
    <v>Finance</v>
    <v>5</v>
    <v>79.69</v>
    <v>59.82</v>
    <v>1.247792</v>
    <v>-0.41</v>
    <v>-6.2900000000000005E-3</v>
    <v>USD</v>
    <v>0</v>
    <v>NASDAQ</v>
    <v>NAS</v>
    <v>126</v>
    <v>65.209999999999994</v>
    <v>59</v>
    <v>Truck Manufacturing</v>
    <v>Stock</v>
    <v>8/08/2018 15:08:56</v>
    <v>17</v>
    <v>64.52</v>
    <v>22697675761.25</v>
    <v>PACCAR Inc</v>
    <v>65.05</v>
    <v>11.098779</v>
    <v>65.180000000000007</v>
    <v>64.77</v>
    <v>348230680.59604198</v>
    <v>PCAR</v>
    <v>176326</v>
    <v>1876340.1428571399</v>
  </rv>
  <rv s="2">
    <v>60</v>
  </rv>
  <rv s="0">
    <v>https://www.bing.com/th?id=A8e17e799c08450bb5d7791aedd858adc&amp;qlt=95</v>
    <v>https://www.bing.com/images/search?form=xlimg&amp;q=www+marriott+com+default+mi</v>
    <v>Image of Marriott International Inc</v>
  </rv>
  <rv s="1">
    <v>en-US</v>
    <v>a1xaar</v>
    <v>268435456</v>
    <v>268435457</v>
    <v>1</v>
    <v>0</v>
    <v>Marriott International Inc</v>
    <v>3</v>
    <v>4</v>
    <v>Finance</v>
    <v>5</v>
    <v>149.21</v>
    <v>96.9</v>
    <v>1.3629690000000001</v>
    <v>Arne M. Sorenson</v>
    <v>-0.74</v>
    <v>-5.9459999999999999E-3</v>
    <v>Marriott operates 1.27 million rooms across 30 brands. Luxury represents nearly 10% of total rooms, while full service, limited service, and timeshares are 46%, 42%, and 2% of all units, respectively. Marriott, Courtyard, and Sheraton are the largest brands, while Autograph, Tribute, Moxy, Aloft, and Element are newer lifestyle brands. Managed and franchised represent 96% of total rooms. North America comprises 70% of total rooms, with Asia-Pacific around a midteens percentage of the total existing base.</v>
    <v>USD</v>
    <v>177000</v>
    <v>NASDAQ</v>
    <v>NAS</v>
    <v>126</v>
    <v>10400 Fernwood Road, Bethesda, MD 20817 USA</v>
    <v>125.67</v>
    <v>62</v>
    <v>Lodging</v>
    <v>Stock</v>
    <v>8/08/2018 15:09:16</v>
    <v>17</v>
    <v>123.58</v>
    <v>43808999516.480003</v>
    <v>Marriott International Inc</v>
    <v>124.61</v>
    <v>34.482759000000001</v>
    <v>124.45</v>
    <v>123.71</v>
    <v>352020888.039213</v>
    <v>MAR</v>
    <v>555597</v>
    <v>1667676.171875</v>
    <v>1997</v>
  </rv>
  <rv s="2">
    <v>63</v>
  </rv>
  <rv s="0">
    <v>https://www.bing.com/th?id=A1735918bbc89b3a3a342005645166389&amp;qlt=95</v>
    <v>https://www.bing.com/images/search?form=xlimg&amp;q=western+digital</v>
    <v>Image of Western Digital Corp</v>
  </rv>
  <rv s="1">
    <v>en-US</v>
    <v>a25rnm</v>
    <v>268435456</v>
    <v>268435457</v>
    <v>1</v>
    <v>0</v>
    <v>Western Digital Corp</v>
    <v>3</v>
    <v>4</v>
    <v>Finance</v>
    <v>5</v>
    <v>106.96</v>
    <v>67.069999999999993</v>
    <v>0.96043999999999996</v>
    <v>Stephen D. Milligan</v>
    <v>-0.4</v>
    <v>-5.9059999999999998E-3</v>
    <v>Western Digital is the global leader in the hard disk drive market. The company develops, manufactures, and provides data storage solutions to consumers, businesses, and governments. The company’s product portfolio includes hard disk drives, solid-state drives, and public and private cloud data center storage solutions. Western Digital’s SanDisk acquisition positions the company as a broad-based provider of media-agnostic storage solutions.</v>
    <v>USD</v>
    <v>68000</v>
    <v>NASDAQ</v>
    <v>NAS</v>
    <v>126</v>
    <v>5601 Great Oaks Parkway, San Jose, CA 95119 USA</v>
    <v>67.75</v>
    <v>65</v>
    <v>Data Storage</v>
    <v>Stock</v>
    <v>8/08/2018 15:09:15</v>
    <v>17</v>
    <v>67.069999999999993</v>
    <v>20118043761.029999</v>
    <v>Western Digital Corp</v>
    <v>67.7</v>
    <v>102.04081600000001</v>
    <v>67.73</v>
    <v>67.33</v>
    <v>297032980.37841398</v>
    <v>WDC</v>
    <v>730963</v>
    <v>2898921.421875</v>
    <v>1970</v>
  </rv>
  <rv s="2">
    <v>66</v>
  </rv>
  <rv s="0">
    <v>https://www.bing.com/th?id=A2049a0a1466f72d4f657640b73c0cf07&amp;qlt=95</v>
    <v>https://www.bing.com/images/search?form=xlimg&amp;q=autodesk</v>
    <v>Image of Autodesk Inc</v>
  </rv>
  <rv s="1">
    <v>en-US</v>
    <v>a1mwoc</v>
    <v>268435456</v>
    <v>268435457</v>
    <v>1</v>
    <v>0</v>
    <v>Autodesk Inc</v>
    <v>3</v>
    <v>4</v>
    <v>Finance</v>
    <v>5</v>
    <v>142.93600000000001</v>
    <v>101.55</v>
    <v>1.680982</v>
    <v>Mr. Andrew Anagnost</v>
    <v>-0.72</v>
    <v>-5.3280000000000003E-3</v>
    <v>Autodesk is a leading provider of computer-aided design software. The company was founded on its flagship product, AutoCAD, in 1982. Since then, Autodesk has built a broad product portfolio catering to multiple industries such as architecture, engineering, construction, manufacturing, and media. The company serves more than 12 million professional users in more than 160 countries.</v>
    <v>USD</v>
    <v>8800</v>
    <v>NASDAQ</v>
    <v>NAS</v>
    <v>126</v>
    <v>111 McInnis Parkway, San Rafael, CA 94903 USA</v>
    <v>135.26</v>
    <v>68</v>
    <v>Software - Application</v>
    <v>Stock</v>
    <v>8/08/2018 15:08:00</v>
    <v>17</v>
    <v>133.69999999999999</v>
    <v>29494736347</v>
    <v>Autodesk Inc</v>
    <v>134.83000000000001</v>
    <v>-42.553190999999998</v>
    <v>135.13999999999999</v>
    <v>134.41999999999999</v>
    <v>218253191.85289299</v>
    <v>ADSK</v>
    <v>140530</v>
    <v>1610291.4761904799</v>
    <v>1982</v>
  </rv>
  <rv s="2">
    <v>69</v>
  </rv>
  <rv s="9">
    <v>en-US</v>
    <v>a1xth7</v>
    <v>268435456</v>
    <v>268435457</v>
    <v>1</v>
    <v>15</v>
    <v>Monster Beverage Corp</v>
    <v>10</v>
    <v>11</v>
    <v>Finance</v>
    <v>5</v>
    <v>70.215000000000003</v>
    <v>47.61</v>
    <v>1.336152</v>
    <v>-0.3</v>
    <v>-5.0170000000000006E-3</v>
    <v>Monster Beverage is a holding company that develops and markets energy drinks through its subsidiaries. The firm derives above 90% of its sales from the Monster Energy Drinks product family. It also sells concentrates for brands acquired from Coca-Cola in 2015, including NOS and Full Throttle, to bottlers. Above 70% of the company’s sales are to customers in the United States.</v>
    <v>USD</v>
    <v>2114</v>
    <v>NASDAQ</v>
    <v>NAS</v>
    <v>126</v>
    <v>1 Monster Way, Corona, CA 92879 USA</v>
    <v>59.895000000000003</v>
    <v>Beverages - Soft Drinks</v>
    <v>Stock</v>
    <v>8/08/2018 15:09:21</v>
    <v>17</v>
    <v>59.4</v>
    <v>33445808212.959999</v>
    <v>Monster Beverage Corp</v>
    <v>59.81</v>
    <v>39.840637000000001</v>
    <v>59.8</v>
    <v>59.5</v>
    <v>559294451.72173905</v>
    <v>MNST</v>
    <v>243219</v>
    <v>2984240.0476190499</v>
    <v>1990</v>
  </rv>
  <rv s="2">
    <v>71</v>
  </rv>
  <rv s="0">
    <v>https://www.bing.com/th?id=A8e31d52bb9ea27bdda26200517d4b1d1&amp;qlt=95</v>
    <v>https://www.bing.com/images/search?form=xlimg&amp;q=tesla%2c+inc.+martin+eberhard</v>
    <v>Image of Tesla Inc</v>
  </rv>
  <rv s="1">
    <v>en-US</v>
    <v>a24kar</v>
    <v>268435456</v>
    <v>268435457</v>
    <v>1</v>
    <v>0</v>
    <v>Tesla Inc</v>
    <v>3</v>
    <v>4</v>
    <v>Finance</v>
    <v>5</v>
    <v>389.61</v>
    <v>244.59010000000001</v>
    <v>0.643042</v>
    <v>Mr. Elon Musk</v>
    <v>-1.89</v>
    <v>-4.9810000000000002E-3</v>
    <v>Founded in 2003 and based in Palo Alto, California, Tesla is a vertically integrated sustainable energy company that also aims to transition the world to electric mobility by making electric vehicles. It sells solar panels and solar roofs for energy generation plus batteries for stationary storage for residential and commercial properties including utilities. The Tesla Roadster debuted in 2008, Model S in 2012, Model X in 2015, and Model 3 in 2017. Global deliveries in 2017 were 103,184 units. Tesla went public in 2010 and employs about 40,000 people.</v>
    <v>USD</v>
    <v>37543</v>
    <v>NASDAQ</v>
    <v>NAS</v>
    <v>126</v>
    <v>3500 Deer Creek Road, Palo Alto, CA 94304 USA</v>
    <v>382.64</v>
    <v>73</v>
    <v>Auto Manufacturers</v>
    <v>Stock</v>
    <v>8/08/2018 15:09:20</v>
    <v>17</v>
    <v>367.12</v>
    <v>64303379699.360001</v>
    <v>Tesla Inc</v>
    <v>369.09</v>
    <v>-80.645161000000002</v>
    <v>379.44</v>
    <v>377.55</v>
    <v>169469164.29306301</v>
    <v>TSLA</v>
    <v>12385975</v>
    <v>1733864.703125</v>
    <v>2003</v>
  </rv>
  <rv s="2">
    <v>74</v>
  </rv>
  <rv s="0">
    <v>https://www.bing.com/th?id=A73d8ef5b80927ee78a970b20639af6d7&amp;qlt=95</v>
    <v>https://www.bing.com/images/search?form=xlimg&amp;q=mondel%c4%93z+international</v>
    <v>Image of Mondelez International Inc</v>
  </rv>
  <rv s="1">
    <v>en-US</v>
    <v>a1xfoc</v>
    <v>268435456</v>
    <v>268435457</v>
    <v>1</v>
    <v>0</v>
    <v>Mondelez International Inc</v>
    <v>3</v>
    <v>4</v>
    <v>Finance</v>
    <v>5</v>
    <v>46.54</v>
    <v>37.42</v>
    <v>0.85352499999999998</v>
    <v>Mr. Dirk Van de Put</v>
    <v>-0.21</v>
    <v>-4.8909999999999995E-3</v>
    <v>Mondelez has operated independently following the split from the former Kraft Foods North American grocery business in October 2012. The firm is a leading player in the global snack arena with a portfolio that consists of biscuits (41% of sales), chocolate (30%), gum/candy (15%), beverage (5.5%), and cheese and grocery (8.5%). Mondelez's portfolio includes well-known brands like Oreo, Chips Ahoy, Halls, Trident, and Cadbury. The firm derives almost 40% of revenue from developing markets, a similar level from Europe, and the remainder from North America.</v>
    <v>USD</v>
    <v>83000</v>
    <v>NASDAQ</v>
    <v>NAS</v>
    <v>126</v>
    <v>Three Parkway North, Deerfield, IL 60015 USA</v>
    <v>43.02</v>
    <v>76</v>
    <v>Confectioners</v>
    <v>Stock</v>
    <v>8/08/2018 15:08:50</v>
    <v>17</v>
    <v>42.63</v>
    <v>62607489047.309998</v>
    <v>Mondelez International Inc</v>
    <v>42.93</v>
    <v>21.413276</v>
    <v>42.94</v>
    <v>42.73</v>
    <v>1458022567.4734499</v>
    <v>MDLZ</v>
    <v>1061407</v>
    <v>7443422.75</v>
    <v>2000</v>
  </rv>
  <rv s="2">
    <v>77</v>
  </rv>
  <rv s="6">
    <v>en-US</v>
    <v>a1yrp2</v>
    <v>268435456</v>
    <v>268435457</v>
    <v>1</v>
    <v>12</v>
    <v>NetEase Inc</v>
    <v>10</v>
    <v>11</v>
    <v>Finance</v>
    <v>13</v>
    <v>377.64</v>
    <v>252.54499999999999</v>
    <v>0</v>
    <v>-1.17</v>
    <v>-4.4729999999999995E-3</v>
    <v>USD</v>
    <v>0</v>
    <v>NASDAQ</v>
    <v>NAS</v>
    <v>126</v>
    <v>262.62</v>
    <v>Stock</v>
    <v>8/08/2018 15:08:15</v>
    <v>19</v>
    <v>258.10000000000002</v>
    <v>41194384892</v>
    <v>NetEase Inc</v>
    <v>260.02</v>
    <v>19.607842999999999</v>
    <v>261.56</v>
    <v>260.39</v>
    <v>133315161.46278299</v>
    <v>NTES</v>
    <v>3058191</v>
    <v>1448197.23809524</v>
  </rv>
  <rv s="2">
    <v>79</v>
  </rv>
  <rv s="0">
    <v>https://www.bing.com/th?id=A3ec3801766397aed82da1fc7be794983&amp;qlt=95</v>
    <v>https://www.bing.com/images/search?form=xlimg&amp;q=booking+holdings</v>
    <v>Image of Booking Holdings Inc</v>
  </rv>
  <rv s="1">
    <v>en-US</v>
    <v>az6g8m</v>
    <v>268435456</v>
    <v>268435457</v>
    <v>1</v>
    <v>0</v>
    <v>Booking Holdings Inc</v>
    <v>3</v>
    <v>4</v>
    <v>Finance</v>
    <v>5</v>
    <v>2228.9899999999998</v>
    <v>1630.56</v>
    <v>1.213141</v>
    <v>Mr. Glenn D. Fogel</v>
    <v>-8.6199999999999992</v>
    <v>-4.1479999999999998E-3</v>
    <v>Booking is the world’s largest online travel agency by revenue, offering booking services for hotel and vacation rooms, airline tickets, rental cars, restaurant reservations, cruises, and other vacation packages. The company operates a number of branded travel booking sites, including Priceline.com, Booking.com, Agoda, OpenTable, and Rentalcars.com, and has expanded into travel media with the acquisitions of Kayak and Momondo. Transaction fees for online bookings account for the bulk of revenue and profits.</v>
    <v>USD</v>
    <v>23000</v>
    <v>NASDAQ</v>
    <v>NAS</v>
    <v>126</v>
    <v>800 Connecticut Avenue, Norwalk, CT 06854 USA</v>
    <v>2084.9</v>
    <v>81</v>
    <v>Leisure</v>
    <v>Stock</v>
    <v>8/08/2018 15:07:13</v>
    <v>17</v>
    <v>2060.0100000000002</v>
    <v>99784082380.024994</v>
    <v>Booking Holdings Inc</v>
    <v>2077.87</v>
    <v>41.493775999999997</v>
    <v>2078.0500000000002</v>
    <v>2069.4299999999998</v>
    <v>48018133.529041603</v>
    <v>BKNG</v>
    <v>98363</v>
    <v>320161.59375</v>
    <v>1997</v>
  </rv>
  <rv s="2">
    <v>82</v>
  </rv>
  <rv s="0">
    <v>https://www.bing.com/th?id=Aa49b9a39b8f3c29a937d18a2d05e887a&amp;qlt=95</v>
    <v>https://www.bing.com/images/search?form=xlimg&amp;q=electronic+arts</v>
    <v>Image of Electronic Arts Inc</v>
  </rv>
  <rv s="1">
    <v>en-US</v>
    <v>a1rjec</v>
    <v>268435456</v>
    <v>268435457</v>
    <v>1</v>
    <v>0</v>
    <v>Electronic Arts Inc</v>
    <v>3</v>
    <v>4</v>
    <v>Finance</v>
    <v>5</v>
    <v>151.25810000000001</v>
    <v>99.63</v>
    <v>0.61107500000000003</v>
    <v>Andrew Wilson</v>
    <v>-0.51500000000000001</v>
    <v>-4.0200000000000001E-3</v>
    <v xml:space="preserve">EA is one of the world's largest third-party video game publishers and has transitioned from a console-based video game publisher to the one of the largest publishers on consoles, PC, and mobile. The firm owns number of large franchises, including Madden, FIFA, Battlefield, Mass Effect, Dragon’s Age, and Need for Speed. EA recently signed a 10-year contract with Disney that granted EA the exclusive rights to develop Star Wars games for core gamers across all platforms. </v>
    <v>USD</v>
    <v>9300</v>
    <v>NASDAQ</v>
    <v>NAS</v>
    <v>126</v>
    <v>209 Redwood Shores Parkway, Redwood City, CA 94065 USA</v>
    <v>128.61500000000001</v>
    <v>84</v>
    <v>Electronic Gaming &amp; Multimedia</v>
    <v>Stock</v>
    <v>8/08/2018 15:08:20</v>
    <v>17</v>
    <v>127.1</v>
    <v>39035364360.165703</v>
    <v>Electronic Arts Inc</v>
    <v>128.13</v>
    <v>38.610039</v>
    <v>128.1</v>
    <v>127.58499999999999</v>
    <v>304725717.09731197</v>
    <v>EA</v>
    <v>569278</v>
    <v>2372201.390625</v>
    <v>1982</v>
  </rv>
  <rv s="2">
    <v>85</v>
  </rv>
  <rv s="5">
    <v>en-US</v>
    <v>a1tvoc</v>
    <v>268435456</v>
    <v>268435457</v>
    <v>1</v>
    <v>9</v>
    <v>Gilead Sciences Inc</v>
    <v>10</v>
    <v>11</v>
    <v>Finance</v>
    <v>5</v>
    <v>89.54</v>
    <v>64.27</v>
    <v>1.0436650000000001</v>
    <v>Dr. John F. Milligan, PhD</v>
    <v>-0.31</v>
    <v>-3.9560000000000003E-3</v>
    <v>Gilead Sciences develops and markets therapies to treat life-threatening infectious diseases, with the core of its portfolio focused on HIV and hepatitis B and C. The acquisitions of Corus Pharma, Myogen, CV Therapeutics, Arresto Biosciences, and Calistoga have broadened this focus to include pulmonary and cardiovascular diseases and cancer. Gilead's acquisition of Pharmasset brought rights to hepatitis C drug Sovaldi, which is also part of combination drug Harvoni, and the Kite acquisition boosted Gilead's exposure to cell therapy in oncology.</v>
    <v>USD</v>
    <v>10000</v>
    <v>NASDAQ</v>
    <v>NAS</v>
    <v>126</v>
    <v>333 Lakeside Drive, Foster City, CA 94404 USA</v>
    <v>78.38</v>
    <v>Biotechnology</v>
    <v>Stock</v>
    <v>8/08/2018 15:09:03</v>
    <v>17</v>
    <v>77.44</v>
    <v>100634920234.59</v>
    <v>Gilead Sciences Inc</v>
    <v>78.19</v>
    <v>46.296295999999998</v>
    <v>78.36</v>
    <v>78.05</v>
    <v>1284263913.1519899</v>
    <v>GILD</v>
    <v>808156</v>
    <v>3056112.9047619002</v>
    <v>1987</v>
  </rv>
  <rv s="2">
    <v>87</v>
  </rv>
  <rv s="0">
    <v>https://www.bing.com/th?id=Acd741df7cf41e37491c107f5c93bc7d4&amp;qlt=95</v>
    <v>https://www.bing.com/images/search?form=xlimg&amp;q=activision+blizzard</v>
    <v>Image of Activision Blizzard Inc</v>
  </rv>
  <rv s="1">
    <v>en-US</v>
    <v>a1nxoc</v>
    <v>268435456</v>
    <v>268435457</v>
    <v>1</v>
    <v>0</v>
    <v>Activision Blizzard Inc</v>
    <v>3</v>
    <v>4</v>
    <v>Finance</v>
    <v>5</v>
    <v>81.64</v>
    <v>57.29</v>
    <v>0.96576899999999999</v>
    <v>Robert A. Kotick</v>
    <v>-0.21</v>
    <v>-2.99E-3</v>
    <v>Activision Blizzard was formed in 2008 by the merger of Activision, one of the largest console video game publishers, and Blizzard, one of largest PC video game publishers. The combined firm remains one of the world's largest video game publishers. Activision's impressive franchise portfolio includes World of Warcraft, which boasts more than $8 billion of lifetime sales, and Call of Duty, which has sold over 175 million copies across 14 titles over 12 years.</v>
    <v>USD</v>
    <v>9800</v>
    <v>NASDAQ</v>
    <v>NAS</v>
    <v>126</v>
    <v>3100 Ocean Park Boulevard, Santa Monica, CA 90405 USA</v>
    <v>70.48</v>
    <v>89</v>
    <v>Electronic Gaming &amp; Multimedia</v>
    <v>Stock</v>
    <v>8/08/2018 15:07:08</v>
    <v>17</v>
    <v>69.27</v>
    <v>53223743458.470001</v>
    <v>Activision Blizzard Inc</v>
    <v>70.069999999999993</v>
    <v>108.695652</v>
    <v>70.23</v>
    <v>70.02</v>
    <v>757849116.59504497</v>
    <v>ATVI</v>
    <v>1859083</v>
    <v>2745016.328125</v>
    <v>1979</v>
  </rv>
  <rv s="2">
    <v>90</v>
  </rv>
  <rv s="0">
    <v>https://www.bing.com/th?id=A90a82bf7d9bf620ad2bd5ec79a4882af&amp;qlt=95</v>
    <v>https://www.bing.com/images/search?form=xlimg&amp;q=costco</v>
    <v>Image of Costco Wholesale Corp</v>
  </rv>
  <rv s="1">
    <v>en-US</v>
    <v>a1q6k2</v>
    <v>268435456</v>
    <v>268435457</v>
    <v>1</v>
    <v>0</v>
    <v>Costco Wholesale Corp</v>
    <v>3</v>
    <v>4</v>
    <v>Finance</v>
    <v>5</v>
    <v>225.48</v>
    <v>150.06</v>
    <v>0.94915099999999997</v>
    <v>Mr. W. Craig Jelinek</v>
    <v>-0.66</v>
    <v>-2.9489999999999998E-3</v>
    <v>At the end of fiscal 2017, Costco operated 514 membership warehouse clubs in the U.S., 97 in Canada, 37 in Mexico, 28 in the U.K., 26 in Japan, 13 each in Taiwan and Korea, 9 in Australia, 2 in Spain, and 1 in Iceland and France. Costco is the third-largest retailer in the U.S., with nearly $140 billion in annual revenue. Base and executive memberships cost $60 and $120 per year, respectively. The company sells food, fuel, and general merchandise to its members, but derives most of its profits from membership fees.</v>
    <v>USD</v>
    <v>231000</v>
    <v>NASDAQ</v>
    <v>NAS</v>
    <v>126</v>
    <v>999 Lake Drive, Issaquah, WA 98027 USA</v>
    <v>223.56</v>
    <v>92</v>
    <v>Discount Stores</v>
    <v>Stock</v>
    <v>8/08/2018 15:04:56</v>
    <v>17</v>
    <v>222.24</v>
    <v>97817018040</v>
    <v>Costco Wholesale Corp</v>
    <v>222.86</v>
    <v>32.57329</v>
    <v>223.82</v>
    <v>223.16</v>
    <v>437034304.53042603</v>
    <v>COST</v>
    <v>382513</v>
    <v>1564184.4444444401</v>
    <v>1983</v>
  </rv>
  <rv s="2">
    <v>93</v>
  </rv>
  <rv s="0">
    <v>https://www.bing.com/th?id=Ace2f3af78f3a4c6f9277efb252d9afe1&amp;qlt=95</v>
    <v>https://www.bing.com/images/search?form=xlimg&amp;q=adp</v>
    <v>Image of Automatic Data Processing Inc</v>
  </rv>
  <rv s="1">
    <v>en-US</v>
    <v>a1mw4c</v>
    <v>268435456</v>
    <v>268435457</v>
    <v>1</v>
    <v>0</v>
    <v>Automatic Data Processing Inc</v>
    <v>3</v>
    <v>4</v>
    <v>Finance</v>
    <v>5</v>
    <v>141.52000000000001</v>
    <v>102.81100000000001</v>
    <v>0.89341099999999996</v>
    <v>Mr. Carlos A. Rodriguez</v>
    <v>-0.39</v>
    <v>-2.8270000000000001E-3</v>
    <v>Automatic Data Processing Inc competes in the human resources administration services industry. It provides services that satisfy companies' human resources needs, such as payroll processing and benefits administration. ADP was founded in 1949 and has its headquarters in Roseland, New Jersey. It serves more than 650,000 clients and has 57,000 employees worldwide. The company has two segments namely Employer Services and Professional Employer Organization (PEO).</v>
    <v>USD</v>
    <v>57000</v>
    <v>NASDAQ</v>
    <v>NAS</v>
    <v>126</v>
    <v>One ADP Boulevard, Roseland, NJ 07068 USA</v>
    <v>138.43</v>
    <v>95</v>
    <v>Business Services</v>
    <v>Stock</v>
    <v>8/08/2018 15:09:14</v>
    <v>17</v>
    <v>137.01</v>
    <v>60183809019.279999</v>
    <v>Automatic Data Processing Inc</v>
    <v>138.25</v>
    <v>37.037036999999998</v>
    <v>137.96</v>
    <v>137.57</v>
    <v>436241004.77877599</v>
    <v>ADP</v>
    <v>224526</v>
    <v>2086530.6031746001</v>
    <v>1961</v>
  </rv>
  <rv s="2">
    <v>96</v>
  </rv>
  <rv s="0">
    <v>https://www.bing.com/th?id=A01533df2874e2dbc02803145f55dfff4&amp;qlt=95</v>
    <v>https://www.bing.com/images/search?form=xlimg&amp;q=cognizant</v>
    <v>Image of Cognizant Technology Solutions Corp</v>
  </rv>
  <rv s="1">
    <v>en-US</v>
    <v>a1qhz2</v>
    <v>268435456</v>
    <v>268435457</v>
    <v>1</v>
    <v>0</v>
    <v>Cognizant Technology Solutions Corp</v>
    <v>3</v>
    <v>4</v>
    <v>Finance</v>
    <v>5</v>
    <v>85.1</v>
    <v>69.239999999999995</v>
    <v>0.93785200000000002</v>
    <v>Francisco D'Souza//Francisco D’Souza</v>
    <v>-0.22</v>
    <v>-2.8179999999999998E-3</v>
    <v>Cognizant is an IT services provider with headquarters in Teaneck, New Jersey. The company was founded in 1994, employs close to 260,000 people, and provides such services as technology consulting, application outsourcing, systems integration, business process services, and cloud services. The firm generates approximately 77% of group revenue from the North American market and roughly 90% of group revenue from its three main industries: financial services, healthcare, and manufacturing, retail, and logistics.</v>
    <v>USD</v>
    <v>268900</v>
    <v>NASDAQ</v>
    <v>NAS</v>
    <v>126</v>
    <v>500 Frank W. Burr Boulevard, Teaneck, NJ 07666 USA</v>
    <v>78.28</v>
    <v>98</v>
    <v>Information Technology Services</v>
    <v>Stock</v>
    <v>8/08/2018 15:04:02</v>
    <v>17</v>
    <v>77.400000000000006</v>
    <v>45089913216.756599</v>
    <v>Cognizant Technology Solutions Corp</v>
    <v>78.28</v>
    <v>31.645569999999999</v>
    <v>78.069999999999993</v>
    <v>77.849999999999994</v>
    <v>577557489.64719605</v>
    <v>CTSH</v>
    <v>373856</v>
    <v>3135196.3125</v>
    <v>1988</v>
  </rv>
  <rv s="2">
    <v>99</v>
  </rv>
  <rv s="0">
    <v>https://www.bing.com/th?id=A859e01ab6a50ed86a738e78dc1d269e1&amp;qlt=95</v>
    <v>https://www.bing.com/images/search?form=xlimg&amp;q=micron+technology</v>
    <v>Image of Micron Technology Inc</v>
  </rv>
  <rv s="3">
    <v>en-US</v>
    <v>a1y4oc</v>
    <v>268435456</v>
    <v>268435457</v>
    <v>1</v>
    <v>6</v>
    <v>Micron Technology Inc</v>
    <v>3</v>
    <v>4</v>
    <v>Finance</v>
    <v>5</v>
    <v>64.66</v>
    <v>26.85</v>
    <v>1.5909089999999999</v>
    <v>-0.14000000000000001</v>
    <v>-2.64E-3</v>
    <v>USD</v>
    <v>0</v>
    <v>NASDAQ</v>
    <v>NAS</v>
    <v>126</v>
    <v>53.059899999999999</v>
    <v>101</v>
    <v>Semiconductor Memory</v>
    <v>Stock</v>
    <v>8/08/2018 15:09:14</v>
    <v>17</v>
    <v>52.464199999999998</v>
    <v>61527953762.349998</v>
    <v>Micron Technology Inc</v>
    <v>52.84</v>
    <v>5.2714809999999996</v>
    <v>53.04</v>
    <v>52.9</v>
    <v>1160029294.1619501</v>
    <v>MU</v>
    <v>6758387</v>
    <v>10945271.1384615</v>
  </rv>
  <rv s="2">
    <v>102</v>
  </rv>
  <rv s="0">
    <v>https://www.bing.com/th?id=A456d7563f44af8298b9739e86354a91c&amp;qlt=95</v>
    <v>https://www.bing.com/images/search?form=xlimg&amp;q=vodafone+group+plc</v>
    <v>Image of Vodafone Group PLC</v>
  </rv>
  <rv s="10">
    <v>en-US</v>
    <v>a25h7w</v>
    <v>268435456</v>
    <v>268435457</v>
    <v>1</v>
    <v>16</v>
    <v>Vodafone Group PLC</v>
    <v>3</v>
    <v>4</v>
    <v>Finance</v>
    <v>13</v>
    <v>32.75</v>
    <v>24.68</v>
    <v>0</v>
    <v>-5.5E-2</v>
    <v>-2.2550000000000001E-3</v>
    <v>USD</v>
    <v>0</v>
    <v>NASDAQ</v>
    <v>NAS</v>
    <v>126</v>
    <v>24.46</v>
    <v>104</v>
    <v>Stock</v>
    <v>8/08/2018 15:08:53</v>
    <v>16</v>
    <v>24.3</v>
    <v>78360751984</v>
    <v>Vodafone Group PLC</v>
    <v>24.44</v>
    <v>-33.003300000000003</v>
    <v>24.395</v>
    <v>24.34</v>
    <v>2666238584.0081701</v>
    <v>VOD</v>
    <v>7896164</v>
    <v>3790250.15873016</v>
  </rv>
  <rv s="2">
    <v>105</v>
  </rv>
  <rv s="0">
    <v>https://www.bing.com/th?id=A12a4ac16573316b0e3e2f027d44cd899&amp;qlt=95</v>
    <v>https://www.bing.com/images/search?form=xlimg&amp;q=paychex</v>
    <v>Image of Paychex Inc</v>
  </rv>
  <rv s="1">
    <v>en-US</v>
    <v>a1zhcw</v>
    <v>268435456</v>
    <v>268435457</v>
    <v>1</v>
    <v>0</v>
    <v>Paychex Inc</v>
    <v>3</v>
    <v>4</v>
    <v>Finance</v>
    <v>5</v>
    <v>73.099999999999994</v>
    <v>54.2</v>
    <v>0.93816600000000006</v>
    <v>Mr. Martin Mucci</v>
    <v>-0.15</v>
    <v>-2.1069999999999999E-3</v>
    <v>Paychex Inc competes in the payroll outsourcing industry. It is the second- largest player in terms of revenue and focuses on providing this service to small and midsize businesses. Paychex was created from the consolidation of 17 payroll processors in 1979 and services about 590,000 clients. The firm has almost 13,000 employees and is based in Rochester, New York.</v>
    <v>USD</v>
    <v>14300</v>
    <v>NASDAQ</v>
    <v>NAS</v>
    <v>126</v>
    <v>911 Panorama Trail South, Rochester, NY 14625-2396 USA</v>
    <v>71.22</v>
    <v>107</v>
    <v>Business Services</v>
    <v>Stock</v>
    <v>8/08/2018 15:01:47</v>
    <v>17</v>
    <v>70.89</v>
    <v>25499708132.869999</v>
    <v>Paychex Inc</v>
    <v>71.03</v>
    <v>27.322403999999999</v>
    <v>71.2</v>
    <v>71.05</v>
    <v>358141968.15828699</v>
    <v>PAYX</v>
    <v>175789</v>
    <v>2026593.8888888899</v>
    <v>1979</v>
  </rv>
  <rv s="2">
    <v>108</v>
  </rv>
  <rv s="0">
    <v>https://www.bing.com/th?id=A5026613998df318d8a0e213ab8ee9029&amp;qlt=95</v>
    <v>https://www.bing.com/images/search?form=xlimg&amp;q=netflix</v>
    <v>Image of Netflix Inc</v>
  </rv>
  <rv s="3">
    <v>en-US</v>
    <v>a1ygoc</v>
    <v>268435456</v>
    <v>268435457</v>
    <v>1</v>
    <v>6</v>
    <v>Netflix Inc</v>
    <v>3</v>
    <v>4</v>
    <v>Finance</v>
    <v>5</v>
    <v>423.2056</v>
    <v>164.23</v>
    <v>0.76220200000000005</v>
    <v>-0.7</v>
    <v>-1.99E-3</v>
    <v>USD</v>
    <v>0</v>
    <v>NASDAQ</v>
    <v>NAS</v>
    <v>126</v>
    <v>352.29</v>
    <v>110</v>
    <v>Media - Diversified</v>
    <v>Stock</v>
    <v>8/08/2018 15:09:08</v>
    <v>17</v>
    <v>349.23500000000001</v>
    <v>152775911054.20001</v>
    <v>Netflix Inc</v>
    <v>352.21</v>
    <v>158.73015899999999</v>
    <v>351.84</v>
    <v>351.14</v>
    <v>434219847.24363297</v>
    <v>NFLX</v>
    <v>1669568</v>
    <v>2017268.78461538</v>
  </rv>
  <rv s="2">
    <v>111</v>
  </rv>
  <rv s="5">
    <v>en-US</v>
    <v>a1w1rw</v>
    <v>268435456</v>
    <v>268435457</v>
    <v>1</v>
    <v>9</v>
    <v>JB Hunt Transport Services Inc</v>
    <v>10</v>
    <v>11</v>
    <v>Finance</v>
    <v>5</v>
    <v>131.74</v>
    <v>90.15</v>
    <v>0.94217700000000004</v>
    <v>John N. Roberts,III</v>
    <v>-0.24</v>
    <v>-1.9559999999999998E-3</v>
    <v>J.B. Hunt Transport Services ranks among the top surface transportation firms in North America by revenue. Its primary operating segments are intermodal delivery, which uses the Class I rail carriers for the underlying line-haul movement (about 57% of sales in 2017); dedicated contract services that provide customer-specific fleet needs (24%); for-hire truckload (5%); and highway brokerage (14%).</v>
    <v>USD</v>
    <v>24681</v>
    <v>NASDAQ</v>
    <v>NAS</v>
    <v>126</v>
    <v>615 J.B. Hunt Corporate Drive, Lowell, AR 72745-0130 USA</v>
    <v>122.68</v>
    <v>Integrated Shipping &amp; Logistics</v>
    <v>Stock</v>
    <v>8/08/2018 15:00:30</v>
    <v>17</v>
    <v>121.77</v>
    <v>13349812622.700001</v>
    <v>JB Hunt Transport Services Inc</v>
    <v>122.41</v>
    <v>17.793593999999999</v>
    <v>122.71</v>
    <v>122.47</v>
    <v>108791562.40485699</v>
    <v>JBHT</v>
    <v>52273</v>
    <v>820271.93650793598</v>
    <v>1961</v>
  </rv>
  <rv s="2">
    <v>113</v>
  </rv>
  <rv s="0">
    <v>https://www.bing.com/th?id=Affaa01ae66e7e7628ec9c602bc3eb58f&amp;qlt=95</v>
    <v>https://www.bing.com/images/search?form=xlimg&amp;q=analog+devices</v>
    <v>Image of Analog Devices Inc</v>
  </rv>
  <rv s="1">
    <v>en-US</v>
    <v>a1mvjc</v>
    <v>268435456</v>
    <v>268435457</v>
    <v>1</v>
    <v>0</v>
    <v>Analog Devices Inc</v>
    <v>3</v>
    <v>4</v>
    <v>Finance</v>
    <v>5</v>
    <v>103.59</v>
    <v>76.41</v>
    <v>1.1942219999999999</v>
    <v>Mr. Vincent T. Roche</v>
    <v>-0.19</v>
    <v>-1.9270000000000001E-3</v>
    <v>Analog Devices is a leading analog, mixed signal, and digital signal processing chipmaker. The firm has a significant market share lead in converter chips, which are used to translate analog signals to digital and vice versa. The company serves tens of thousands of customers, and more than half of its chip sales are made to industrial and automotive end markets. Analog Devices' chips are also incorporated into wireless infrastructure equipment.</v>
    <v>USD</v>
    <v>15300</v>
    <v>NASDAQ</v>
    <v>NAS</v>
    <v>126</v>
    <v>One Technology Way, Norwood, MA 02062-9106 USA</v>
    <v>98.71</v>
    <v>115</v>
    <v>Semiconductors</v>
    <v>Stock</v>
    <v>8/08/2018 15:08:33</v>
    <v>17</v>
    <v>97.94</v>
    <v>36481457641.120003</v>
    <v>Analog Devices Inc</v>
    <v>98.5</v>
    <v>34.129693000000003</v>
    <v>98.62</v>
    <v>98.43</v>
    <v>369919465.02859497</v>
    <v>ADI</v>
    <v>164463</v>
    <v>2166380.4603174599</v>
    <v>1965</v>
  </rv>
  <rv s="2">
    <v>116</v>
  </rv>
  <rv s="5">
    <v>en-US</v>
    <v>a1na6h</v>
    <v>268435456</v>
    <v>268435457</v>
    <v>1</v>
    <v>9</v>
    <v>Align Technology Inc</v>
    <v>10</v>
    <v>11</v>
    <v>Finance</v>
    <v>5</v>
    <v>385</v>
    <v>165.179</v>
    <v>1.5005250000000001</v>
    <v>Mr. Joseph M. Hogan</v>
    <v>-0.63</v>
    <v>-1.722E-3</v>
    <v>Align Technology Inc provides a clear aligner therapy system, intra-oral scanners, and computer-aided design/computer-aided manufacture digital services used in dentistry and orthodontics. The firm operates in two segments: Clear Aligner and scanners and services. The Clear Aligner segment generates the vast majority of revenue and sells the Invisalign System, which uses clear plastic removable orthodontic aligners to treat misaligned teeth. This segment also sells retainers. The scanners and services segment’s key product is the iTero Scanner, an intra-oral scanner that can be used with Invisalign treatment. The iTero platform also can be used with software for restorative or orthodontic procedures. Align receives the majority of its revenue from the United States.</v>
    <v>USD</v>
    <v>8715</v>
    <v>NASDAQ</v>
    <v>NAS</v>
    <v>126</v>
    <v>2820 Orchard Parkway, San Jose, CA 95134 USA</v>
    <v>367.35070000000002</v>
    <v>Medical Devices</v>
    <v>Stock</v>
    <v>8/08/2018 15:08:09</v>
    <v>17</v>
    <v>364.21499999999997</v>
    <v>29320452365.6982</v>
    <v>Align Technology Inc</v>
    <v>366.13</v>
    <v>102.04081600000001</v>
    <v>365.85</v>
    <v>365.22</v>
    <v>80143371.233287394</v>
    <v>ALGN</v>
    <v>75316</v>
    <v>716027.08064516098</v>
    <v>1997</v>
  </rv>
  <rv s="2">
    <v>118</v>
  </rv>
  <rv s="0">
    <v>https://www.bing.com/th?id=A32c08e0ea823f8cf9ed09bc25a00ff19&amp;qlt=95</v>
    <v>https://www.bing.com/images/search?form=xlimg&amp;q=liberty+global</v>
    <v>Image of Liberty Global PLC</v>
  </rv>
  <rv s="1">
    <v>en-US</v>
    <v>a1wrz2</v>
    <v>268435456</v>
    <v>268435457</v>
    <v>1</v>
    <v>0</v>
    <v>Liberty Global PLC</v>
    <v>3</v>
    <v>4</v>
    <v>Finance</v>
    <v>5</v>
    <v>39.729999999999997</v>
    <v>27</v>
    <v>1.583156</v>
    <v>Mr. Michael T. Fries</v>
    <v>-0.04</v>
    <v>-1.418E-3</v>
    <v>Liberty Global is the largest cable TV operator in Europe, with operations in the United Kingdom, Switzerland, Austria, Belgium, Germany, Ireland, Hungary, Romania, Poland, Czech Republic, and Slovakia. It also includes its unconsolidated 50% stake in the Netherlands and offers high-speed Internet access and fixed-line telephony in most markets. In total, it has 18.4 million television customers, 15 million Internet access customers, and 12.5 million fixed-line telephony customers. More recently, it has also begun offering wireless services with the acquisition of BASE in Belgium and operating as an MVNO in other countries. However, recently it has taken a different tack and agreed to sell its operations in Austria, Germany, Romania, Hungary, and the Czech Republic.</v>
    <v>USD</v>
    <v>26700</v>
    <v>NASDAQ</v>
    <v>NAS</v>
    <v>126</v>
    <v>161 Hammersmith Road, London,  W6 8BS GBR</v>
    <v>28.41</v>
    <v>120</v>
    <v>Pay TV</v>
    <v>Stock</v>
    <v>8/08/2018 15:08:16</v>
    <v>17</v>
    <v>27.99</v>
    <v>22446067962.759998</v>
    <v>Liberty Global PLC</v>
    <v>28.29</v>
    <v>42.016807</v>
    <v>28.21</v>
    <v>28.17</v>
    <v>795677701.62212002</v>
    <v>LBTYA</v>
    <v>93038</v>
    <v>1595704.484375</v>
    <v>2013</v>
  </rv>
  <rv s="2">
    <v>121</v>
  </rv>
  <rv s="0">
    <v>https://www.bing.com/th?id=A3f0175b0751b97aa44ffcd12717e0104&amp;qlt=95</v>
    <v>https://www.bing.com/images/search?form=xlimg&amp;q=fastenal</v>
    <v>Image of Fastenal Co</v>
  </rv>
  <rv s="1">
    <v>en-US</v>
    <v>a1sl52</v>
    <v>268435456</v>
    <v>268435457</v>
    <v>1</v>
    <v>0</v>
    <v>Fastenal Co</v>
    <v>3</v>
    <v>4</v>
    <v>Finance</v>
    <v>5</v>
    <v>58.734999999999999</v>
    <v>39.79</v>
    <v>1.0252239999999999</v>
    <v>Daniel L. Florness</v>
    <v>-0.06</v>
    <v>-1.047E-3</v>
    <v>Fastenal opened its first fastener store in 1967 in Winona, Minnesota. In the subsequent years, Fastenal greatly expanded its footprint as well as its products and services. Today, Fastenal serves its 400,000 active customers through approximately 2,300 stores and 14 distribution centers. Since 1993, the company has added other product categories, but fasteners remain its largest category at about 36% of sales. Fastenal also offers customers supply-chain solutions, such as vending and vendor-managed inventory.</v>
    <v>USD</v>
    <v>20855</v>
    <v>NASDAQ</v>
    <v>NAS</v>
    <v>126</v>
    <v>2001 Theurer Boulevard, Winona, MN 55987-0978 USA</v>
    <v>57.45</v>
    <v>123</v>
    <v>Industrial Distribution</v>
    <v>Stock</v>
    <v>8/08/2018 15:08:06</v>
    <v>17</v>
    <v>56.79</v>
    <v>16416325687.35</v>
    <v>Fastenal Co</v>
    <v>57.26</v>
    <v>23.923445000000001</v>
    <v>57.28</v>
    <v>57.22</v>
    <v>286597864.65345699</v>
    <v>FAST</v>
    <v>325803</v>
    <v>2801186.2857142901</v>
    <v>1968</v>
  </rv>
  <rv s="2">
    <v>124</v>
  </rv>
  <rv s="0">
    <v>https://www.bing.com/th?id=Af0b9718d01b7fbc9f7f433927d4f41c0&amp;qlt=95</v>
    <v>https://www.bing.com/images/search?form=xlimg&amp;q=microchip+technology</v>
    <v>Image of Microchip Technology Inc</v>
  </rv>
  <rv s="1">
    <v>en-US</v>
    <v>a1xdvh</v>
    <v>268435456</v>
    <v>268435457</v>
    <v>1</v>
    <v>0</v>
    <v>Microchip Technology Inc</v>
    <v>3</v>
    <v>4</v>
    <v>Finance</v>
    <v>5</v>
    <v>104.2</v>
    <v>78.33</v>
    <v>1.1226590000000001</v>
    <v>Mr. Steve Sanghi</v>
    <v>-0.08</v>
    <v>-8.2299999999999995E-4</v>
    <v>Microchip Technology Inc became an independent company in 1989 when it was spun off from General Instrument. More than half of revenue comes from MCUs, which are used in a wide array of electronic devices from remote controls to garage door openers to power windows in autos. The company's strength lies in lower-end 8-bit MCUs that are suitable for a wider range of less technologically advanced devices, but the firm has expanded its presence in higher-end MCUs and analog chips as well.</v>
    <v>USD</v>
    <v>14234</v>
    <v>NASDAQ</v>
    <v>NAS</v>
    <v>126</v>
    <v>2355 West Chandler Boulevard, Chandler, AZ 85224-6199 USA</v>
    <v>97.74</v>
    <v>126</v>
    <v>Semiconductors</v>
    <v>Stock</v>
    <v>8/08/2018 15:08:56</v>
    <v>17</v>
    <v>96.82</v>
    <v>22863359319.84</v>
    <v>Microchip Technology Inc</v>
    <v>97.39</v>
    <v>92.592592999999994</v>
    <v>97.26</v>
    <v>97.18</v>
    <v>235074638.28747699</v>
    <v>MCHP</v>
    <v>289149</v>
    <v>1916271.609375</v>
    <v>1989</v>
  </rv>
  <rv s="2">
    <v>127</v>
  </rv>
  <rv s="0">
    <v>https://www.bing.com/th?id=Ab4f9d3bcbd78989326ca9986140aa0da&amp;qlt=95</v>
    <v>https://www.bing.com/images/search?form=xlimg&amp;q=intuitive+surgical</v>
    <v>Image of Intuitive Surgical Inc</v>
  </rv>
  <rv s="1">
    <v>en-US</v>
    <v>a1vt77</v>
    <v>268435456</v>
    <v>268435457</v>
    <v>1</v>
    <v>0</v>
    <v>Intuitive Surgical Inc</v>
    <v>3</v>
    <v>4</v>
    <v>Finance</v>
    <v>5</v>
    <v>539.29999999999995</v>
    <v>309.29666666669999</v>
    <v>0.83552099999999996</v>
    <v>Dr. Gary S. Guthart,PhD</v>
    <v>-0.31</v>
    <v>-5.9900000000000003E-4</v>
    <v>Intuitive Surgical develops, produces, and markets a robotic system for assisting minimally invasive surgery. It also provides the instrumentation, disposable accessories, and warranty services for the system. The company has placed roughly 4,000 da Vinci systems in hospitals worldwide, with 2,600 installations in the United States and a growing number in emerging markets.</v>
    <v>USD</v>
    <v>4444</v>
    <v>NASDAQ</v>
    <v>NAS</v>
    <v>126</v>
    <v>1020 Kifer Road, Sunnyvale, CA 94086 USA</v>
    <v>521.71370000000002</v>
    <v>129</v>
    <v>Medical Instruments &amp; Supplies</v>
    <v>Stock</v>
    <v>8/08/2018 15:08:13</v>
    <v>17</v>
    <v>517.90499999999997</v>
    <v>58940590782.980003</v>
    <v>Intuitive Surgical Inc</v>
    <v>518.79999999999995</v>
    <v>76.923077000000006</v>
    <v>517.96</v>
    <v>517.65</v>
    <v>113793711.450653</v>
    <v>ISRG</v>
    <v>89055</v>
    <v>610602.5</v>
    <v>1995</v>
  </rv>
  <rv s="2">
    <v>130</v>
  </rv>
  <rv s="0">
    <v>https://www.bing.com/th?id=Addfaea3580f77598bc218942dc8a5cec&amp;qlt=95</v>
    <v>https://www.bing.com/images/search?form=xlimg&amp;q=cadence+design+systems</v>
    <v>Image of Cadence Design Systems Inc</v>
  </rv>
  <rv s="1">
    <v>en-US</v>
    <v>a1pejc</v>
    <v>268435456</v>
    <v>268435457</v>
    <v>1</v>
    <v>0</v>
    <v>Cadence Design Systems Inc</v>
    <v>3</v>
    <v>4</v>
    <v>Finance</v>
    <v>5</v>
    <v>46.99</v>
    <v>35.49</v>
    <v>1.132261</v>
    <v>Mr. Lip-Bu Tan</v>
    <v>-0.02</v>
    <v>-4.4299999999999998E-4</v>
    <v>Cadence Design Systems develops system design enablement solutions that are used to design whole electronics systems, complex integrated circuits, and electronic devices. The firm provides maintenance services for its software, hardware, and product offerings. Customers include electronic systems and semiconductor companies, Internet infrastructure and service companies, and other technology companies that develop a range of electronic products. The renewal of customer contracts is dependent on new design project commencements. Roughly half of the firm's revenue is generated in the United States, but the firm also has a sizable presence in Asia and Europe.</v>
    <v>USD</v>
    <v>7200</v>
    <v>NASDAQ</v>
    <v>NAS</v>
    <v>126</v>
    <v>2655 Seely Avenue, San Jose, CA 95134 USA</v>
    <v>45.33</v>
    <v>132</v>
    <v>Software - Application</v>
    <v>Stock</v>
    <v>8/08/2018 15:05:23</v>
    <v>17</v>
    <v>45.03</v>
    <v>12768781200</v>
    <v>Cadence Design Systems Inc</v>
    <v>45.07</v>
    <v>58.479531999999999</v>
    <v>45.16</v>
    <v>45.14</v>
    <v>282745376.439327</v>
    <v>CDNS</v>
    <v>213019</v>
    <v>1897420.015625</v>
    <v>1988</v>
  </rv>
  <rv s="2">
    <v>133</v>
  </rv>
  <rv s="5">
    <v>en-US</v>
    <v>a23tz2</v>
    <v>268435456</v>
    <v>268435457</v>
    <v>1</v>
    <v>9</v>
    <v>Skyworks Solutions Inc</v>
    <v>10</v>
    <v>11</v>
    <v>Finance</v>
    <v>5</v>
    <v>117.65</v>
    <v>86.13</v>
    <v>0.54432599999999998</v>
    <v>Liam K. Griffin</v>
    <v>-0.02</v>
    <v>-2.0799999999999999E-4</v>
    <v>Skyworks Solutions produces semiconductors for wireless handsets that are used to enable wireless connectivity. Its main products include power amplifiers, filters, and integrated front-end modules that support wireless transmissions. Skyworks' customers are mostly large smartphone manufacturers, but the firm also has a growing presence in nonhandset applications.</v>
    <v>USD</v>
    <v>8400</v>
    <v>NASDAQ</v>
    <v>NAS</v>
    <v>126</v>
    <v>20 Sylvan Road, Woburn, MA 01801 USA</v>
    <v>96.25</v>
    <v>Semiconductors</v>
    <v>Stock</v>
    <v>8/08/2018 15:08:03</v>
    <v>17</v>
    <v>95.46</v>
    <v>17181190227.039001</v>
    <v>Skyworks Solutions Inc</v>
    <v>96.06</v>
    <v>19.193857999999999</v>
    <v>96.08</v>
    <v>96.06</v>
    <v>178821713.437125</v>
    <v>SWKS</v>
    <v>163729</v>
    <v>1736164.109375</v>
    <v>1962</v>
  </rv>
  <rv s="2">
    <v>135</v>
  </rv>
  <rv s="5">
    <v>en-US</v>
    <v>a1vjbh</v>
    <v>268435456</v>
    <v>268435457</v>
    <v>1</v>
    <v>9</v>
    <v>Incyte Corp</v>
    <v>10</v>
    <v>11</v>
    <v>Finance</v>
    <v>5</v>
    <v>140.11000000000001</v>
    <v>60.225000000000001</v>
    <v>0.68561499999999997</v>
    <v>Mr. Herve Hoppenot</v>
    <v>-0.01</v>
    <v>-1.5900000000000002E-4</v>
    <v>Incyte focuses on the discovery and development of small-molecule drugs. The firm's lead drug, Jakafi, treats two types of rare blood cancer and is partnered with Novartis. Incyte's other marketed drugs include rheumatoid arthritis treatment Olumiant, which Eli Lilly licenses, and oncology drug Iclusig for chronic myeloid leukemia. Incyte's pipeline includes a broad array of oncology and autoimmune programs, including next-generation JAK inhibitor itacitinib.</v>
    <v>USD</v>
    <v>1208</v>
    <v>NASDAQ</v>
    <v>NAS</v>
    <v>126</v>
    <v>1801 Augustine Cut-Off, Wilmington, DE 19803 USA</v>
    <v>63.63</v>
    <v>Biotechnology</v>
    <v>Stock</v>
    <v>8/08/2018 15:08:35</v>
    <v>17</v>
    <v>62.65</v>
    <v>13360492669.65</v>
    <v>Incyte Corp</v>
    <v>63.17</v>
    <v>-250</v>
    <v>63.03</v>
    <v>63.02</v>
    <v>211970373.94336</v>
    <v>INCY</v>
    <v>284831</v>
    <v>1606365.66666667</v>
    <v>1991</v>
  </rv>
  <rv s="2">
    <v>137</v>
  </rv>
  <rv s="0">
    <v>https://www.bing.com/th?id=Aea32209e8973bd56f5c7ffce109ceda6&amp;qlt=95</v>
    <v>https://www.bing.com/images/search?form=xlimg&amp;q=xilinx</v>
    <v>Image of Xilinx Inc</v>
  </rv>
  <rv s="1">
    <v>en-US</v>
    <v>a2683m</v>
    <v>268435456</v>
    <v>268435457</v>
    <v>1</v>
    <v>0</v>
    <v>Xilinx Inc</v>
    <v>3</v>
    <v>4</v>
    <v>Finance</v>
    <v>5</v>
    <v>78.02</v>
    <v>60.12</v>
    <v>1.0293680000000001</v>
    <v>Victor Peng</v>
    <v>-0.01</v>
    <v>-1.36E-4</v>
    <v>Founded in 1984, Xilinx is the top designer of programmable logic devices by market share. Its chips are critical in the performance of various devices in the communications, data processing, industrial, consumer, and automotive markets. Xilinx designs and sells chips, but it outsources manufacturing to third-party chip foundries such as United Microelectronics.</v>
    <v>USD</v>
    <v>4014</v>
    <v>NASDAQ</v>
    <v>NAS</v>
    <v>126</v>
    <v>2100 Logic Drive, San Jose, CA 95124 USA</v>
    <v>73.680000000000007</v>
    <v>139</v>
    <v>Semiconductors</v>
    <v>Stock</v>
    <v>8/08/2018 15:04:59</v>
    <v>17</v>
    <v>72.94</v>
    <v>18563855083.799999</v>
    <v>Xilinx Inc</v>
    <v>73.42</v>
    <v>34.129693000000003</v>
    <v>73.44</v>
    <v>73.430000000000007</v>
    <v>252775804.51797399</v>
    <v>XLNX</v>
    <v>326452</v>
    <v>1879610.66666667</v>
    <v>1984</v>
  </rv>
  <rv s="2">
    <v>140</v>
  </rv>
  <rv s="0">
    <v>https://www.bing.com/th?id=A5cc1d5d427a8602d78b00b4cb01e5c59&amp;qlt=95</v>
    <v>https://www.bing.com/images/search?form=xlimg&amp;q=ca+technologies</v>
    <v>Image of CA Inc</v>
  </rv>
  <rv s="1">
    <v>en-US</v>
    <v>a1p3zr</v>
    <v>268435456</v>
    <v>268435457</v>
    <v>1</v>
    <v>0</v>
    <v>CA Inc</v>
    <v>3</v>
    <v>4</v>
    <v>Finance</v>
    <v>5</v>
    <v>44.25</v>
    <v>31.45</v>
    <v>0.83799100000000004</v>
    <v>Mr. Michael Gregoire</v>
    <v>-5.0000000000000001E-3</v>
    <v>-1.1400000000000001E-4</v>
    <v>CA Technologies develops and sells software and services through three business segments: mainframe solutions, enterprise solutions, and services. Mainframe solutions helps customers lower the cost of mainframe management and maintenance; enterprise solutions helps customers manage and service nonmainframe IT platforms; and the services business helps customers with implementation, training, and deployment. The mainframe solutions segment contributes over 50% of the firm’s revenue and the majority of its profits.</v>
    <v>USD</v>
    <v>5100</v>
    <v>NASDAQ</v>
    <v>NAS</v>
    <v>126</v>
    <v>520 Madison Avenue, New York, NY 10022 USA</v>
    <v>43.85</v>
    <v>142</v>
    <v>Software - Infrastructure</v>
    <v>Stock</v>
    <v>8/08/2018 15:04:01</v>
    <v>17</v>
    <v>43.74</v>
    <v>18303272843.43</v>
    <v>CA Inc</v>
    <v>43.82</v>
    <v>38.910505999999998</v>
    <v>43.8</v>
    <v>43.795000000000002</v>
    <v>417882941.630822</v>
    <v>CA</v>
    <v>666649</v>
    <v>3745517.671875</v>
    <v>1974</v>
  </rv>
  <rv s="2">
    <v>143</v>
  </rv>
  <rv s="1">
    <v>en-US</v>
    <v>a1ws5r</v>
    <v>268435456</v>
    <v>268435457</v>
    <v>1</v>
    <v>0</v>
    <v>Liberty Global PLC</v>
    <v>3</v>
    <v>4</v>
    <v>Finance</v>
    <v>5</v>
    <v>37.86</v>
    <v>25.95</v>
    <v>1.480758</v>
    <v>Mr. Michael T. Fries</v>
    <v>0</v>
    <v>0</v>
    <v>Liberty Global is the largest cable TV operator in Europe, with operations in the United Kingdom, Switzerland, Austria, Belgium, Germany, Ireland, Hungary, Romania, Poland, Czech Republic, and Slovakia. It also includes its unconsolidated 50% stake in the Netherlands and offers high-speed Internet access and fixed-line telephony in most markets. In total, it has 18.4 million television customers, 15 million Internet access customers, and 12.5 million fixed-line telephony customers. More recently, it has also begun offering wireless services with the acquisition of BASE in Belgium and operating as an MVNO in other countries. However, recently it has taken a different tack and agreed to sell its operations in Austria, Germany, Romania, Hungary, and the Czech Republic.</v>
    <v>USD</v>
    <v>26700</v>
    <v>NASDAQ</v>
    <v>NAS</v>
    <v>126</v>
    <v>161 Hammersmith Road, London,  W6 8BS GBR</v>
    <v>27.36</v>
    <v>120</v>
    <v>Pay TV</v>
    <v>Stock</v>
    <v>8/08/2018 15:07:07</v>
    <v>17</v>
    <v>26.99</v>
    <v>21579994572.305</v>
    <v>Liberty Global PLC</v>
    <v>27.3</v>
    <v>40.160643</v>
    <v>27.15</v>
    <v>27.15</v>
    <v>794843262.33167601</v>
    <v>LBTYK</v>
    <v>290992</v>
    <v>2948631.828125</v>
    <v>2013</v>
  </rv>
  <rv s="2">
    <v>145</v>
  </rv>
  <rv s="0">
    <v>https://www.bing.com/th?id=Adfc0b5f40028148cffc571966f7b780f&amp;qlt=95</v>
    <v>https://www.bing.com/images/search?form=xlimg&amp;q=illumina</v>
    <v>Image of Illumina Inc</v>
  </rv>
  <rv s="1">
    <v>en-US</v>
    <v>a1vh4c</v>
    <v>268435456</v>
    <v>268435457</v>
    <v>1</v>
    <v>0</v>
    <v>Illumina Inc</v>
    <v>3</v>
    <v>4</v>
    <v>Finance</v>
    <v>5</v>
    <v>341.08</v>
    <v>189.15</v>
    <v>0.95943800000000001</v>
    <v>Mr. Francis A. DeSouza</v>
    <v>0.06</v>
    <v>1.7799999999999999E-4</v>
    <v xml:space="preserve">Illumina is a major player in life science tools for analyzing genetic material. Revenue from microarray and genome sequencing machines and disposables make up most of the company’s revenue, but approximately 18% of the company’s sales come from testing services. Essentially all of Illumina’s growth stems from the company’s genome sequencing products, which include the company’s high-throughput NovaSeq and HiSeq instruments in addition to its benchtop NextSeq, MiSeq, and MiniSeq, and iSeq product lines. </v>
    <v>USD</v>
    <v>6200</v>
    <v>NASDAQ</v>
    <v>NAS</v>
    <v>126</v>
    <v>5200 Illumina Way, San Diego, CA 92122 USA</v>
    <v>338.64</v>
    <v>147</v>
    <v>Diagnostics &amp; Research</v>
    <v>Stock</v>
    <v>8/08/2018 15:07:08</v>
    <v>17</v>
    <v>335.94299999999998</v>
    <v>49481670000</v>
    <v>Illumina Inc</v>
    <v>336.53</v>
    <v>75.757576</v>
    <v>337.23</v>
    <v>337.29</v>
    <v>146729739.34703299</v>
    <v>ILMN</v>
    <v>150674</v>
    <v>722927.96825396805</v>
    <v>1998</v>
  </rv>
  <rv s="2">
    <v>148</v>
  </rv>
  <rv s="0">
    <v>https://www.bing.com/th?id=Afbd2cb93554028cb7d77db1ceeca18b1&amp;qlt=95</v>
    <v>https://www.bing.com/images/search?form=xlimg&amp;q=apple+inc</v>
    <v>Image of Apple Inc</v>
  </rv>
  <rv s="1">
    <v>en-US</v>
    <v>a1mou2</v>
    <v>268435456</v>
    <v>268435457</v>
    <v>1</v>
    <v>0</v>
    <v>Apple Inc</v>
    <v>3</v>
    <v>4</v>
    <v>Finance</v>
    <v>5</v>
    <v>209.5</v>
    <v>149.16</v>
    <v>1.1496299999999999</v>
    <v>Mr. Timothy D. Cook</v>
    <v>0.04</v>
    <v>1.93E-4</v>
    <v>Apple designs a wide variety of consumer electronic devices, including smartphones (iPhone), tablets (iPad), PCs (Mac), smartwatches (Watch), and TV boxes (Apple TV), among others. The iPhone makes up the majority of Apple’s total revenue. In addition, Apple offers its customers a variety of services such as Apple Music, iCloud, AppleCare and Apple Pay, among others. Apple's products run internally developed software and semiconductors, and the firm is well known for its integration of hardware, software and services. Apple's products are distributed online as well as through company-owned stores and third-party retailers. The company generates about 40% of its revenue from the Americas, with the remainder earned internationally.</v>
    <v>USD</v>
    <v>123000</v>
    <v>NASDAQ</v>
    <v>NAS</v>
    <v>126</v>
    <v>1 Infinite Loop, Cupertino, CA 95014 USA</v>
    <v>207.56</v>
    <v>150</v>
    <v>Consumer Electronics</v>
    <v>Stock</v>
    <v>8/08/2018 15:09:19</v>
    <v>17</v>
    <v>204.52</v>
    <v>1002335706068.6</v>
    <v>Apple Inc</v>
    <v>206.05</v>
    <v>18.903592</v>
    <v>207.12</v>
    <v>207.16</v>
    <v>4839396031.6174202</v>
    <v>AAPL</v>
    <v>9608720</v>
    <v>5612713.1538461503</v>
    <v>1977</v>
  </rv>
  <rv s="2">
    <v>151</v>
  </rv>
  <rv s="0">
    <v>https://www.bing.com/th?id=A1f9bfa6da3ab7d9e9df3673907f20ba9&amp;qlt=95</v>
    <v>https://www.bing.com/images/search?form=xlimg&amp;q=symantec</v>
    <v>Image of Symantec Corp</v>
  </rv>
  <rv s="1">
    <v>en-US</v>
    <v>a23vm7</v>
    <v>268435456</v>
    <v>268435457</v>
    <v>1</v>
    <v>0</v>
    <v>Symantec Corp</v>
    <v>3</v>
    <v>4</v>
    <v>Finance</v>
    <v>5</v>
    <v>34.200000000000003</v>
    <v>17.809999999999999</v>
    <v>0.67751899999999998</v>
    <v>Mr. Gregory S. Clark</v>
    <v>5.0000000000000001E-3</v>
    <v>2.5700000000000001E-4</v>
    <v>Symantec provides cybersecurity solutions through its two segments: consumer digital safety and enterprise security. The consumer segment sells Norton-branded security services and LifeLock identity protection. The enterprise security segment sells endpoint, network, web, and cloud security solutions. The enterprise business contributes the bulk of the company’s revenue, but the consumer digital safety business is responsible for the majority of profits. The company was founded in 1982 and went public in 1989. It is headquartered in Mountain View, California. In 2016, Symantec acquired LifeLock and Blue Coat.</v>
    <v>USD</v>
    <v>13000</v>
    <v>NASDAQ</v>
    <v>NAS</v>
    <v>126</v>
    <v>350 Ellis Street, Mountain View, CA 94043 USA</v>
    <v>19.66</v>
    <v>153</v>
    <v>Software - Application</v>
    <v>Stock</v>
    <v>8/08/2018 15:05:47</v>
    <v>17</v>
    <v>19.399999999999999</v>
    <v>12098249783.32</v>
    <v>Symantec Corp</v>
    <v>19.66</v>
    <v>13.054830000000001</v>
    <v>19.45</v>
    <v>19.454999999999998</v>
    <v>622017983.71825194</v>
    <v>SYMC</v>
    <v>1299786</v>
    <v>8513456.046875</v>
    <v>1988</v>
  </rv>
  <rv s="2">
    <v>154</v>
  </rv>
  <rv s="0">
    <v>https://www.bing.com/th?id=A95eade61e8e19107a6ac82eb466722b7&amp;qlt=95</v>
    <v>https://www.bing.com/images/search?form=xlimg&amp;q=qualcomm</v>
    <v>Image of Qualcomm Inc</v>
  </rv>
  <rv s="1">
    <v>en-US</v>
    <v>a21k2w</v>
    <v>268435456</v>
    <v>268435457</v>
    <v>1</v>
    <v>0</v>
    <v>Qualcomm Inc</v>
    <v>3</v>
    <v>4</v>
    <v>Finance</v>
    <v>5</v>
    <v>69.28</v>
    <v>48.56</v>
    <v>1.5556700000000001</v>
    <v>Steven M. Mollenkopf</v>
    <v>0.02</v>
    <v>3.0600000000000001E-4</v>
    <v>Qualcomm develops and licenses wireless technology and also designs chips for mobile phones. The company's key patents revolve around CDMA and OFDMA technologies, which are standards in wireless communications that are the backbone of all 3G and 4G networks. In turn, Qualcomm's IP is licensed by virtually all wireless device makers. The firm is also the world's largest wireless chip vendor, supplying many premier handset makers with leading-edge processors.</v>
    <v>USD</v>
    <v>33800</v>
    <v>NASDAQ</v>
    <v>NAS</v>
    <v>126</v>
    <v>5775 Morehouse Drive, San Diego, CA 92121-1714 USA</v>
    <v>65.499899999999997</v>
    <v>156</v>
    <v>Semiconductors</v>
    <v>Stock</v>
    <v>8/08/2018 15:08:56</v>
    <v>17</v>
    <v>65.180000000000007</v>
    <v>95984803097.067505</v>
    <v>Qualcomm Inc</v>
    <v>65.209999999999994</v>
    <v>40.650407000000001</v>
    <v>65.430000000000007</v>
    <v>65.45</v>
    <v>1466984610.9898701</v>
    <v>QCOM</v>
    <v>1198053</v>
    <v>4223905.3968254002</v>
    <v>1985</v>
  </rv>
  <rv s="2">
    <v>157</v>
  </rv>
  <rv s="0">
    <v>https://www.bing.com/th?id=Ace6e2f954c7d43b8ab02bdb0dab07b9a&amp;qlt=95</v>
    <v>https://www.bing.com/images/search?form=xlimg&amp;q=avago+history</v>
    <v>Image of Broadcom Inc</v>
  </rv>
  <rv s="1">
    <v>en-US</v>
    <v>a1nz8m</v>
    <v>268435456</v>
    <v>268435457</v>
    <v>1</v>
    <v>0</v>
    <v>Broadcom Inc</v>
    <v>3</v>
    <v>4</v>
    <v>Finance</v>
    <v>5</v>
    <v>285.68</v>
    <v>197.45670000000001</v>
    <v>0.90313299999999996</v>
    <v>Mr. Hock E. Tan</v>
    <v>0.1</v>
    <v>4.5400000000000003E-4</v>
    <v>Broadcom--the combined entity of Broadcom and Avago--boasts a highly diverse product portfolio across an array of end markets. Avago focused primarily on radio frequency filters and amplifiers used in high-end smartphones, such as the Apple iPhone and Samsung Galaxy devices, in addition to an assortment of solutions for wired infrastructure, enterprise storage, and industrial end markets. Legacy Broadcom targeted networking semiconductors, such as switch and physical layer chips, broadband products (such as television set-top box processors), and connectivity chips that handle standards such as Wi-Fi and Bluetooth. The company recently acquired Brocade to bolster its offerings in enterprise storage, specifically fibre channel switch products.</v>
    <v>USD</v>
    <v>14000</v>
    <v>NASDAQ</v>
    <v>NAS</v>
    <v>126</v>
    <v>1320 Ridder Park Drive, San Jose, CA 95131 USA</v>
    <v>221.23</v>
    <v>159</v>
    <v>Semiconductors</v>
    <v>Stock</v>
    <v>8/08/2018 15:08:44</v>
    <v>17</v>
    <v>219.25</v>
    <v>95172683613.600006</v>
    <v>Broadcom Inc</v>
    <v>220.54</v>
    <v>8.5397099999999995</v>
    <v>220.29</v>
    <v>220.39</v>
    <v>432033608.48699403</v>
    <v>AVGO</v>
    <v>391178</v>
    <v>2892071.15625</v>
    <v>2005</v>
  </rv>
  <rv s="2">
    <v>160</v>
  </rv>
  <rv s="0">
    <v>https://www.bing.com/th?id=Ad6bf58c3296413202db8037e2b2e1e53&amp;qlt=95</v>
    <v>https://www.bing.com/images/search?form=xlimg&amp;q=citrix+systems</v>
    <v>Image of Citrix Systems Inc</v>
  </rv>
  <rv s="1">
    <v>en-US</v>
    <v>a1qiec</v>
    <v>268435456</v>
    <v>268435457</v>
    <v>1</v>
    <v>0</v>
    <v>Citrix Systems Inc</v>
    <v>3</v>
    <v>4</v>
    <v>Finance</v>
    <v>5</v>
    <v>116.815</v>
    <v>73.334599999999995</v>
    <v>1.1608069999999999</v>
    <v>Mr. David J. Henshall</v>
    <v>0.09</v>
    <v>8.1000000000000006E-4</v>
    <v>Citrix Systems provides enterprise-level virtualization software products. Its core virtualization suite includes the legacy XenDesktop product for desktop virtualization, XenApp for application virtualization, and XenMobile for mobile device management. The company also provides delivery networking solutions, most notably the application delivery controller NetScaler.</v>
    <v>USD</v>
    <v>7500</v>
    <v>NASDAQ</v>
    <v>NAS</v>
    <v>126</v>
    <v>851 West Cypress Creek Road, Fort Lauderdale, FL 33309 USA</v>
    <v>111.51</v>
    <v>162</v>
    <v>Software - Infrastructure</v>
    <v>Stock</v>
    <v>8/08/2018 15:07:59</v>
    <v>17</v>
    <v>110.85</v>
    <v>15086575779.66</v>
    <v>Citrix Systems Inc</v>
    <v>111.13</v>
    <v>153.84615400000001</v>
    <v>111.16</v>
    <v>111.25</v>
    <v>135719465.45214099</v>
    <v>CTXS</v>
    <v>134224</v>
    <v>1613631.3125</v>
    <v>1989</v>
  </rv>
  <rv s="2">
    <v>163</v>
  </rv>
  <rv s="0">
    <v>https://www.bing.com/th?id=A28f7429b8999343bd4da3fdaebaabbe3&amp;qlt=95</v>
    <v>https://www.bing.com/images/search?form=xlimg&amp;q=t-mobile+us</v>
    <v>Image of T-Mobile US Inc</v>
  </rv>
  <rv s="1">
    <v>en-US</v>
    <v>a24c52</v>
    <v>268435456</v>
    <v>268435457</v>
    <v>1</v>
    <v>0</v>
    <v>T-Mobile US Inc</v>
    <v>3</v>
    <v>4</v>
    <v>Finance</v>
    <v>5</v>
    <v>66.52</v>
    <v>54.6</v>
    <v>0.44123899999999999</v>
    <v>John J. Legere</v>
    <v>0.06</v>
    <v>9.19E-4</v>
    <v>T-Mobile US is the product of MetroPCS’ merger with Deutsche Telekom’s T-Mobile USA unit. The company services 55 million retail connections, including 35 million postpaid and 20 million prepaid connections. T-Mobile US is now the third-largest wireless carrier in the U.S. based on revenue and total retail connections, trailing Verizon Wireless and AT&amp;T, but ahead of Sprint. The firm’s focus has expanded from network expansion, service offering innovation, and market share gains to also encompass EBITDA and FCF growth.</v>
    <v>USD</v>
    <v>51000</v>
    <v>NASDAQ</v>
    <v>NAS</v>
    <v>126</v>
    <v>12920 SE 38th Street, Bellevue, WA 98006-1350 USA</v>
    <v>65.459999999999994</v>
    <v>165</v>
    <v>Telecom Services</v>
    <v>Stock</v>
    <v>8/08/2018 15:09:20</v>
    <v>17</v>
    <v>64.459999999999994</v>
    <v>55205602845.839996</v>
    <v>T-Mobile US Inc</v>
    <v>65.31</v>
    <v>12.239902000000001</v>
    <v>65.3</v>
    <v>65.36</v>
    <v>845415051.23797905</v>
    <v>TMUS</v>
    <v>770583</v>
    <v>3201688.01587302</v>
    <v>1994</v>
  </rv>
  <rv s="2">
    <v>166</v>
  </rv>
  <rv s="0">
    <v>https://www.bing.com/th?id=Ad102cceb6e5fcf8cde580f9b0f3c5d30&amp;qlt=95</v>
    <v>https://www.bing.com/images/search?form=xlimg&amp;q=intuit</v>
    <v>Image of Intuit Inc</v>
  </rv>
  <rv s="1">
    <v>en-US</v>
    <v>a1vmtc</v>
    <v>268435456</v>
    <v>268435457</v>
    <v>1</v>
    <v>0</v>
    <v>Intuit Inc</v>
    <v>3</v>
    <v>4</v>
    <v>Finance</v>
    <v>5</v>
    <v>219.46</v>
    <v>133.6</v>
    <v>1.1748670000000001</v>
    <v>Mr. Brad D. Smith</v>
    <v>0.22</v>
    <v>1.0499999999999999E-3</v>
    <v>Intuit develops and markets well-known and trusted software products such as QuickBooks for small-business accounting, TurboTax for preparing personal tax returns, and Mint for managing personal finances. The firm is targeting the additional needs of small businesses with payroll and payment processing products. Intuit was founded in 1983 and is based in Mountain View, California.</v>
    <v>USD</v>
    <v>8200</v>
    <v>NASDAQ</v>
    <v>NAS</v>
    <v>126</v>
    <v>2700 Coast Avenue, Mountain View, CA 94043 USA</v>
    <v>210.05</v>
    <v>168</v>
    <v>Software - Application</v>
    <v>Stock</v>
    <v>8/08/2018 15:04:00</v>
    <v>17</v>
    <v>208.11</v>
    <v>53742415664.900002</v>
    <v>Intuit Inc</v>
    <v>209.7</v>
    <v>45.454545000000003</v>
    <v>209.47</v>
    <v>209.69</v>
    <v>256563783.190433</v>
    <v>INTU</v>
    <v>175390</v>
    <v>1230975.1111111101</v>
    <v>1984</v>
  </rv>
  <rv s="2">
    <v>169</v>
  </rv>
  <rv s="0">
    <v>https://www.bing.com/th?id=A5b059d54b74e4fcf1e10ebc0458729c6&amp;qlt=95</v>
    <v>https://www.bing.com/images/search?form=xlimg&amp;q=synopsys</v>
    <v>Image of Synopsys Inc</v>
  </rv>
  <rv s="1">
    <v>en-US</v>
    <v>a239hw</v>
    <v>268435456</v>
    <v>268435457</v>
    <v>1</v>
    <v>0</v>
    <v>Synopsys Inc</v>
    <v>3</v>
    <v>4</v>
    <v>Finance</v>
    <v>5</v>
    <v>94.8</v>
    <v>75.59</v>
    <v>1.114255</v>
    <v>Chi-Foon Chan//Aart J. De Geus</v>
    <v>0.11</v>
    <v>1.188E-3</v>
    <v>Synopsys is a provider of electronic design automation software and intellectual property products to designers, engineers, and developers. The software enables designers to automate the integrated circuit design process and reduce errors, and verify that the design behaves as intended. Its intellectual property products include solutions for wired and wireless interfaces, logic libraries and embedded memories, and configurable processor cores. The firm derives revenue from the sale of software licenses, as well as from maintenance and professional fees. Roughly half of the firm's revenue is generated in the United States, with the rest coming from Europe, Japan, and the Asia-Pacific region.</v>
    <v>USD</v>
    <v>11686</v>
    <v>NASDAQ</v>
    <v>NAS</v>
    <v>126</v>
    <v>690 East Middlefield Road, Mountain View, CA 94043 USA</v>
    <v>92.91</v>
    <v>171</v>
    <v>Software - Application</v>
    <v>Stock</v>
    <v>8/08/2018 15:08:07</v>
    <v>17</v>
    <v>92.17</v>
    <v>13786488838.08</v>
    <v>Synopsys Inc</v>
    <v>92.67</v>
    <v>149.25373099999999</v>
    <v>92.6</v>
    <v>92.71</v>
    <v>148882168.877754</v>
    <v>SNPS</v>
    <v>106543</v>
    <v>963290.76190476201</v>
    <v>1986</v>
  </rv>
  <rv s="2">
    <v>172</v>
  </rv>
  <rv s="0">
    <v>https://www.bing.com/th?id=Abfbe27219d6c17ba05dd8871fa90b813&amp;qlt=95</v>
    <v>https://www.bing.com/images/search?form=xlimg&amp;q=csx+corporation</v>
    <v>Image of CSX Corp</v>
  </rv>
  <rv s="1">
    <v>en-US</v>
    <v>a1qga2</v>
    <v>268435456</v>
    <v>268435457</v>
    <v>1</v>
    <v>0</v>
    <v>CSX Corp</v>
    <v>3</v>
    <v>4</v>
    <v>Finance</v>
    <v>5</v>
    <v>72.905000000000001</v>
    <v>48.11</v>
    <v>1.21661</v>
    <v>James M. Foote</v>
    <v>0.09</v>
    <v>1.24E-3</v>
    <v>CSX is an $11 billion railroad operating in the Eastern United States. On its 20,800 miles of track, CSX hauls shipments of coal products (19% of consolidated revenue), chemicals (19%), intermodal containers (16%), automotive cargo (11%) and a diverse mix of other merchandise.</v>
    <v>USD</v>
    <v>24006</v>
    <v>NASDAQ</v>
    <v>NAS</v>
    <v>126</v>
    <v>500 Water Street, Jacksonville, FL 32202 USA</v>
    <v>72.853399999999993</v>
    <v>174</v>
    <v>Railroads</v>
    <v>Stock</v>
    <v>8/08/2018 15:07:07</v>
    <v>17</v>
    <v>72.19</v>
    <v>62263765382.5</v>
    <v>CSX Corp</v>
    <v>72.59</v>
    <v>10.548522999999999</v>
    <v>72.59</v>
    <v>72.680000000000007</v>
    <v>857745769.14864302</v>
    <v>CSX</v>
    <v>656145</v>
    <v>4727506.2380952397</v>
    <v>1978</v>
  </rv>
  <rv s="2">
    <v>175</v>
  </rv>
  <rv s="0">
    <v>https://www.bing.com/th?id=A8f9887bbe9a0de55785480179eb55aa9&amp;qlt=95</v>
    <v>https://www.bing.com/images/search?form=xlimg&amp;q=adobe+systems</v>
    <v>Image of Adobe Systems Inc</v>
  </rv>
  <rv s="1">
    <v>en-US</v>
    <v>a1mv7w</v>
    <v>268435456</v>
    <v>268435457</v>
    <v>1</v>
    <v>0</v>
    <v>Adobe Systems Inc</v>
    <v>3</v>
    <v>4</v>
    <v>Finance</v>
    <v>5</v>
    <v>263.83</v>
    <v>143.94999999999999</v>
    <v>1.1164909999999999</v>
    <v>Shantanu Narayen</v>
    <v>0.37</v>
    <v>1.4599999999999999E-3</v>
    <v xml:space="preserve">Adobe’s software has long been synonymous with content creation and management, and the firm’s solutions have become the gold standard for creative professionals and novices alike. The firm develops and sells software and services for content creation and the measurement of digital advertising and marketing. The company is organized into three business segments: digital media, which includes numerous applications housed in Creative Cloud, such as Photoshop and Lightroom; digital experience, which includes Adobe Analytics, Media Optimizer, and Campaign Manager; and publishing. More than 80% of Adobe’s revenue is subscription based, of which 73%, 26%, and around 1% are from digital media, experience, and publishing segments, respectively. </v>
    <v>USD</v>
    <v>17973</v>
    <v>NASDAQ</v>
    <v>NAS</v>
    <v>126</v>
    <v>345 Park Avenue, San Jose, CA 95110-2704 USA</v>
    <v>254.18</v>
    <v>177</v>
    <v>Software - Application</v>
    <v>Stock</v>
    <v>8/08/2018 15:09:08</v>
    <v>17</v>
    <v>251.63</v>
    <v>124291071972.48</v>
    <v>Adobe Systems Inc</v>
    <v>252.95</v>
    <v>58.479531999999999</v>
    <v>253.5</v>
    <v>253.87</v>
    <v>490300086.67645001</v>
    <v>ADBE</v>
    <v>480739</v>
    <v>1232989.265625</v>
    <v>1983</v>
  </rv>
  <rv s="2">
    <v>178</v>
  </rv>
  <rv s="0">
    <v>https://www.bing.com/th?id=A2821a45cf1f1ced3d8bb3f7cb4ad0a52&amp;qlt=95</v>
    <v>https://www.bing.com/images/search?form=xlimg&amp;q=cisco+systems</v>
    <v>Image of Cisco Systems Inc</v>
  </rv>
  <rv s="1">
    <v>en-US</v>
    <v>a1qe5r</v>
    <v>268435456</v>
    <v>268435457</v>
    <v>1</v>
    <v>0</v>
    <v>Cisco Systems Inc</v>
    <v>3</v>
    <v>4</v>
    <v>Finance</v>
    <v>5</v>
    <v>46.37</v>
    <v>30.36</v>
    <v>1.071037</v>
    <v>Charles Robbins</v>
    <v>0.08</v>
    <v>1.8360000000000002E-3</v>
    <v>Cisco Systems, Inc. is the world's largest hardware and software supplier within the networking solutions sector. The infrastructure platforms group includes hardware and software products for switching, routing, data center, and wireless applications. Its applications portfolio contains collaboration, analytics, and IoT products. The security segment contains Cisco's firewall and software-defined security products. Services are Cisco's technical support and advanced services offerings. The company’s wide array of hardware is complemented with solutions for software-defined networking, analytics, and intent-based networking. In collaboration with Cisco's initiative on growing software and services, its revenue model is focused on increasing subscriptions and recurring sales.</v>
    <v>USD</v>
    <v>72900</v>
    <v>NASDAQ</v>
    <v>NAS</v>
    <v>126</v>
    <v>170 West Tasman Drive, San Jose, CA 95134-1706 USA</v>
    <v>43.67</v>
    <v>180</v>
    <v>Communication Equipment</v>
    <v>Stock</v>
    <v>8/08/2018 15:07:07</v>
    <v>17</v>
    <v>43.44</v>
    <v>204975133500.98999</v>
    <v>Cisco Systems Inc</v>
    <v>43.64</v>
    <v>22.935780000000001</v>
    <v>43.58</v>
    <v>43.66</v>
    <v>4703422062.8955898</v>
    <v>CSCO</v>
    <v>2992768</v>
    <v>7468509.984375</v>
    <v>1984</v>
  </rv>
  <rv s="2">
    <v>181</v>
  </rv>
  <rv s="0">
    <v>https://www.bing.com/th?id=A8075a378e41891bb0de7ddc6ae090353&amp;qlt=95</v>
    <v>https://www.bing.com/images/search?form=xlimg&amp;q=ebay</v>
    <v>Image of eBay Inc</v>
  </rv>
  <rv s="1">
    <v>en-US</v>
    <v>a1rk52</v>
    <v>268435456</v>
    <v>268435457</v>
    <v>1</v>
    <v>0</v>
    <v>eBay Inc</v>
    <v>3</v>
    <v>4</v>
    <v>Finance</v>
    <v>5</v>
    <v>46.99</v>
    <v>32.854999999999997</v>
    <v>1.218375</v>
    <v>Devin N. Wenig</v>
    <v>7.0000000000000007E-2</v>
    <v>2.0720000000000001E-3</v>
    <v>With $88 billion in gross merchandise volume transacted in 2017, eBay's Marketplaces facilitated around 4% of the $2.3 trillion global online commerce market. eBay's strategic priorities include revitalizing its Marketplaces platform by highlighting its unique product assortment and value proposition, improving the seller and buyer experience, utilizing structured data/artificial intelligence for listing searches, and improving its mobile commerce capabilities. eBay will partner with Netherlands-based Adyen for payment intermediation beginning in 2018.</v>
    <v>USD</v>
    <v>14100</v>
    <v>NASDAQ</v>
    <v>NAS</v>
    <v>126</v>
    <v>2025 Hamilton Avenue, San Jose, CA 95125 USA</v>
    <v>33.950000000000003</v>
    <v>183</v>
    <v>Specialty Retail</v>
    <v>Stock</v>
    <v>8/08/2018 15:08:08</v>
    <v>17</v>
    <v>33.630000000000003</v>
    <v>33516045324.57</v>
    <v>eBay Inc</v>
    <v>33.78</v>
    <v>6.3613229999999996</v>
    <v>33.78</v>
    <v>33.85</v>
    <v>992186066.44671404</v>
    <v>EBAY</v>
    <v>1165140</v>
    <v>6383153.2698412696</v>
    <v>1996</v>
  </rv>
  <rv s="2">
    <v>184</v>
  </rv>
  <rv s="0">
    <v>https://www.bing.com/th?id=Ad9b66d0f837f80ed71b605fa7330f16c&amp;qlt=95</v>
    <v>https://www.bing.com/images/search?form=xlimg&amp;q=mercadolibre+com</v>
    <v>Image of MercadoLibre Inc</v>
  </rv>
  <rv s="1">
    <v>en-US</v>
    <v>a1xh8m</v>
    <v>268435456</v>
    <v>268435457</v>
    <v>1</v>
    <v>0</v>
    <v>MercadoLibre Inc</v>
    <v>3</v>
    <v>4</v>
    <v>Finance</v>
    <v>5</v>
    <v>417.91</v>
    <v>217.06</v>
    <v>2.0431949999999999</v>
    <v>Mr. Marcos Galperin</v>
    <v>0.73</v>
    <v>2.0990000000000002E-3</v>
    <v>Founded in 1999, MercadoLibre operates online commerce marketplaces (constituting around 60% of revenue in 2017) in more than a dozen Latin American markets, while also offering payment-processing (MercadoPago), display and paid search advertising (MercadoClics), online store management services (MercadoShops), and third-party logistics solutions (MercadoEnvios). The company generates 95% of its revenue from Brazil, Argentina, Venezuela, and Mexico.</v>
    <v>USD</v>
    <v>5582</v>
    <v>NASDAQ</v>
    <v>NAS</v>
    <v>126</v>
    <v>Arias 3751, Buenos Aires,  C1430CRG USA</v>
    <v>356.1327</v>
    <v>186</v>
    <v>Specialty Retail</v>
    <v>Stock</v>
    <v>8/08/2018 15:07:32</v>
    <v>17</v>
    <v>348.07</v>
    <v>15593731522.959999</v>
    <v>MercadoLibre Inc</v>
    <v>348.07</v>
    <v>1000</v>
    <v>347.76</v>
    <v>348.49</v>
    <v>44840497.823096402</v>
    <v>MELI</v>
    <v>151796</v>
    <v>776941.171875</v>
    <v>1999</v>
  </rv>
  <rv s="2">
    <v>187</v>
  </rv>
  <rv s="11">
    <v>en-US</v>
    <v>a21mim</v>
    <v>268435456</v>
    <v>268435459</v>
    <v>1</v>
    <v>17</v>
    <v>PowerShares QQQ ETF</v>
    <v>10</v>
    <v>18</v>
    <v>Finance</v>
    <v>19</v>
    <v>182.93</v>
    <v>140.18</v>
    <v>0</v>
    <v>0.42</v>
    <v>2.3110000000000001E-3</v>
    <v>USD</v>
    <v>NASDAQ</v>
    <v>NAS</v>
    <v>126</v>
    <v>182.03</v>
    <v>ETF</v>
    <v>8/08/2018 15:09:02</v>
    <v>17</v>
    <v>181.06</v>
    <v>PowerShares QQQ ETF</v>
    <v>181.55</v>
    <v>181.75</v>
    <v>182.17</v>
    <v>QQQ</v>
    <v>6647669</v>
    <v>7866097.4307692302</v>
  </rv>
  <rv s="2">
    <v>189</v>
  </rv>
  <rv s="0">
    <v>https://www.bing.com/th?id=A5de6f793c2e00f8d7b9f1f5fa43b7c6f&amp;qlt=95</v>
    <v>https://www.bing.com/images/search?form=xlimg&amp;q=maxim+integrated</v>
    <v>Image of Maxim Integrated Products Inc</v>
  </rv>
  <rv s="3">
    <v>en-US</v>
    <v>a1y6yc</v>
    <v>268435456</v>
    <v>268435457</v>
    <v>1</v>
    <v>6</v>
    <v>Maxim Integrated Products Inc</v>
    <v>3</v>
    <v>4</v>
    <v>Finance</v>
    <v>5</v>
    <v>74.94</v>
    <v>43.424999999999997</v>
    <v>1.1995180000000001</v>
    <v>0.15</v>
    <v>2.3669999999999997E-3</v>
    <v>USD</v>
    <v>0</v>
    <v>NASDAQ</v>
    <v>NAS</v>
    <v>126</v>
    <v>63.68</v>
    <v>191</v>
    <v>Semiconductors</v>
    <v>Stock</v>
    <v>8/08/2018 15:08:56</v>
    <v>17</v>
    <v>63.2</v>
    <v>17739960507.09</v>
    <v>Maxim Integrated Products Inc</v>
    <v>63.37</v>
    <v>41.666666999999997</v>
    <v>63.36</v>
    <v>63.51</v>
    <v>279986750.42755699</v>
    <v>MXIM</v>
    <v>225753</v>
    <v>2003295.71875</v>
  </rv>
  <rv s="2">
    <v>192</v>
  </rv>
  <rv s="0">
    <v>https://www.bing.com/th?id=Aec96374e2429b4f5d2b7a80d914ecdb0&amp;qlt=95</v>
    <v>https://www.bing.com/images/search?form=xlimg&amp;q=kla-tencor</v>
    <v>Image of KLA-Tencor Corp</v>
  </rv>
  <rv s="1">
    <v>en-US</v>
    <v>a1wjkr</v>
    <v>268435456</v>
    <v>268435457</v>
    <v>1</v>
    <v>0</v>
    <v>KLA-Tencor Corp</v>
    <v>3</v>
    <v>4</v>
    <v>Finance</v>
    <v>5</v>
    <v>123.96</v>
    <v>87.93</v>
    <v>1.609267</v>
    <v>Mr. Richard P. Wallace</v>
    <v>0.28000000000000003</v>
    <v>2.3699999999999997E-3</v>
    <v>KLA-Tencor Corp designs and manufactures yield-management and process-monitoring and control systems for the semiconductor industry. The systems are used to analyze the manufacturing process at various steps in a product's development. The firm's laser-scanning products are used for wafer qualification, process monitoring, and equipment monitoring. KLA-Tencor also provides inspection tools and systems for optical metrology and e-beam metrology. The company earns maximum revenue from korea, China, Japan, taiwan and others.</v>
    <v>USD</v>
    <v>6550</v>
    <v>NASDAQ</v>
    <v>NAS</v>
    <v>126</v>
    <v>One Technology Drive, Milpitas, CA 95035 USA</v>
    <v>118.58</v>
    <v>194</v>
    <v>Semiconductor Equipment &amp; Materials</v>
    <v>Stock</v>
    <v>8/08/2018 15:06:20</v>
    <v>17</v>
    <v>115.62</v>
    <v>18468204631.32</v>
    <v>KLA-Tencor Corp</v>
    <v>118.13</v>
    <v>23.201855999999999</v>
    <v>118.16</v>
    <v>118.44</v>
    <v>156298278.870345</v>
    <v>KLAC</v>
    <v>516292</v>
    <v>1333280.625</v>
    <v>1997</v>
  </rv>
  <rv s="2">
    <v>195</v>
  </rv>
  <rv s="0">
    <v>https://www.bing.com/th?id=Ab333c156489d197714faacdcb39f31f8&amp;qlt=95</v>
    <v>https://www.bing.com/images/search?form=xlimg&amp;q=charter+communications</v>
    <v>Image of Charter Communications Inc</v>
  </rv>
  <rv s="1">
    <v>en-US</v>
    <v>a1pokr</v>
    <v>268435456</v>
    <v>268435457</v>
    <v>1</v>
    <v>0</v>
    <v>Charter Communications Inc</v>
    <v>3</v>
    <v>4</v>
    <v>Finance</v>
    <v>5</v>
    <v>408.83</v>
    <v>250.1</v>
    <v>1.252437</v>
    <v>Thomas M. Rutledge</v>
    <v>0.73</v>
    <v>2.457E-3</v>
    <v>Charter Communications Inc is a US-based cable service provider. The company offers entertainment, information and communications solutions to residential and commercial customers. The firm provides television, Internet access, and telephone services to over 5 million subscribers across several states in the US. In addition, it also owns and operates regional sports networks and local sports, news and lifestyle channels and sells security and home management services to the residential marketplace. It derives revenues by offering cable services to customers.</v>
    <v>USD</v>
    <v>94800</v>
    <v>NASDAQ</v>
    <v>NAS</v>
    <v>126</v>
    <v>400 Atlantic Street, Stamford, CT 06901 USA</v>
    <v>298.01</v>
    <v>197</v>
    <v>Pay TV</v>
    <v>Stock</v>
    <v>8/08/2018 15:05:42</v>
    <v>17</v>
    <v>296.24</v>
    <v>68940102901.559998</v>
    <v>Charter Communications Inc</v>
    <v>297.86</v>
    <v>8.6132639999999991</v>
    <v>297.05</v>
    <v>297.77999999999997</v>
    <v>232082487.46527499</v>
    <v>CHTR</v>
    <v>199059</v>
    <v>1454629.0625</v>
    <v>1999</v>
  </rv>
  <rv s="2">
    <v>198</v>
  </rv>
  <rv s="0">
    <v>https://www.bing.com/th?id=Ab0dcabcdc3bf758a624828ac34f578f9&amp;qlt=95</v>
    <v>https://www.bing.com/images/search?form=xlimg&amp;q=pepsico</v>
    <v>Image of PepsiCo Inc</v>
  </rv>
  <rv s="1">
    <v>en-US</v>
    <v>axyhnm</v>
    <v>268435456</v>
    <v>268435457</v>
    <v>1</v>
    <v>0</v>
    <v>PepsiCo Inc</v>
    <v>3</v>
    <v>4</v>
    <v>Finance</v>
    <v>5</v>
    <v>122.51</v>
    <v>95.94</v>
    <v>0.71550400000000003</v>
    <v>Ms. Indra K. Nooyi</v>
    <v>0.3</v>
    <v>2.627E-3</v>
    <v>PepsiCo manufactures and distributes nonalcoholic beverages, grain-based foods, and a variety of snacks. Its key brands include Pepsi, Gatorade, Mountain Dew, Tropicana, Quaker, Lay’s, Doritos, and Cheetos. The firm receives a slight majority of revenue from food, with Frito-Lay North America (around one quarter of sales) contributing above 40% of operating profit. It distributes its products through direct-store-delivery and customer warehouse systems, as well as third-party networks. Pepsi generates 58% of its revenue in the United States.</v>
    <v>USD</v>
    <v>263000</v>
    <v>NASDAQ</v>
    <v>NAS</v>
    <v>126</v>
    <v>700 Anderson Hill Road, Purchase, NY 10577 USA</v>
    <v>114.85</v>
    <v>200</v>
    <v>Beverages - Soft Drinks</v>
    <v>Stock</v>
    <v>8/08/2018 15:08:41</v>
    <v>17</v>
    <v>114.06</v>
    <v>161470272424.67999</v>
    <v>PepsiCo Inc</v>
    <v>114.52</v>
    <v>36.630037000000002</v>
    <v>114.21</v>
    <v>114.51</v>
    <v>1413801527.22774</v>
    <v>PEP</v>
    <v>860763</v>
    <v>4790815.2461538501</v>
    <v>1919</v>
  </rv>
  <rv s="2">
    <v>201</v>
  </rv>
  <rv s="0">
    <v>https://www.bing.com/th?id=A1232ec3dc8ece20f4454f8b6acb23a19&amp;qlt=95</v>
    <v>https://www.bing.com/images/search?form=xlimg&amp;q=asml+holding</v>
    <v>Image of ASML Holding NV</v>
  </rv>
  <rv s="10">
    <v>en-US</v>
    <v>a1ntlh</v>
    <v>268435456</v>
    <v>268435457</v>
    <v>1</v>
    <v>16</v>
    <v>ASML Holding NV</v>
    <v>3</v>
    <v>4</v>
    <v>Finance</v>
    <v>13</v>
    <v>208.58</v>
    <v>119.83</v>
    <v>0</v>
    <v>0.57999999999999996</v>
    <v>2.7150000000000004E-3</v>
    <v>USD</v>
    <v>0</v>
    <v>NASDAQ</v>
    <v>NAS</v>
    <v>126</v>
    <v>214.03</v>
    <v>203</v>
    <v>Stock</v>
    <v>8/08/2018 15:02:54</v>
    <v>16</v>
    <v>212.91</v>
    <v>83672953236</v>
    <v>ASML Holding NV</v>
    <v>213.65</v>
    <v>32.679738999999998</v>
    <v>213.61</v>
    <v>214.19</v>
    <v>447090319.18781698</v>
    <v>ASML</v>
    <v>1767051</v>
    <v>990428.22222222202</v>
  </rv>
  <rv s="2">
    <v>204</v>
  </rv>
  <rv s="0">
    <v>https://www.bing.com/th?id=Ad718b9917f3cfde6f7c8f99c7ac15056&amp;qlt=95</v>
    <v>https://www.bing.com/images/search?form=xlimg&amp;q=cintas</v>
    <v>Image of Cintas Corp</v>
  </rv>
  <rv s="1">
    <v>en-US</v>
    <v>a1qgcw</v>
    <v>268435456</v>
    <v>268435457</v>
    <v>1</v>
    <v>0</v>
    <v>Cintas Corp</v>
    <v>3</v>
    <v>4</v>
    <v>Finance</v>
    <v>5</v>
    <v>212.27</v>
    <v>130.09</v>
    <v>0.95844399999999996</v>
    <v>Mr. Scott D. Farmer</v>
    <v>0.59</v>
    <v>2.7910000000000001E-3</v>
    <v>Cintas Corp in its core uniform and facility services unit (81% of sales), Cintas provides uniform rental programs to businesses across the size spectrum, mostly in North America. The firm is by far the largest provider in the industry. Facilities products generally include the rental and sale of entrance mats, mops, shop towels, and restroom supplies. Cintas also runs a first-aid and safety supplies business (9%) and offers direct uniform sales and fire-suppression systems maintenance (10%).</v>
    <v>USD</v>
    <v>41000</v>
    <v>NASDAQ</v>
    <v>NAS</v>
    <v>126</v>
    <v>6800 Cintas Boulevard, Cincinnati, OH 45262-5737 USA</v>
    <v>211.73759999999999</v>
    <v>206</v>
    <v>Business Services</v>
    <v>Stock</v>
    <v>8/08/2018 14:59:24</v>
    <v>17</v>
    <v>210.9</v>
    <v>22477010637.43</v>
    <v>Cintas Corp</v>
    <v>211.2</v>
    <v>29.94012</v>
    <v>211.36</v>
    <v>211.95</v>
    <v>106344675.612368</v>
    <v>CTAS</v>
    <v>45406</v>
    <v>462713.45161290298</v>
    <v>1968</v>
  </rv>
  <rv s="2">
    <v>207</v>
  </rv>
  <rv s="6">
    <v>en-US</v>
    <v>a22xbh</v>
    <v>268435456</v>
    <v>268435457</v>
    <v>1</v>
    <v>12</v>
    <v>Shire PLC</v>
    <v>10</v>
    <v>11</v>
    <v>Finance</v>
    <v>13</v>
    <v>192.15</v>
    <v>126.15</v>
    <v>0</v>
    <v>0.55000000000000004</v>
    <v>3.1740000000000002E-3</v>
    <v>USD</v>
    <v>0</v>
    <v>NASDAQ</v>
    <v>NAS</v>
    <v>126</v>
    <v>173.63</v>
    <v>Stock</v>
    <v>8/08/2018 15:04:00</v>
    <v>18</v>
    <v>172.59</v>
    <v>39808744634</v>
    <v>Shire PLC</v>
    <v>173.52</v>
    <v>23.474177999999998</v>
    <v>173.31</v>
    <v>173.86</v>
    <v>305234968.82380003</v>
    <v>SHPG</v>
    <v>1445640</v>
    <v>1249307.7777777801</v>
  </rv>
  <rv s="2">
    <v>209</v>
  </rv>
  <rv s="0">
    <v>https://www.bing.com/th?id=A9c4606e6397031bc863cd70faa316349&amp;qlt=95</v>
    <v>https://www.bing.com/images/search?form=xlimg&amp;q=verisk+analytics</v>
    <v>Image of Verisk Analytics Inc</v>
  </rv>
  <rv s="1">
    <v>en-US</v>
    <v>a25jnm</v>
    <v>268435456</v>
    <v>268435457</v>
    <v>1</v>
    <v>0</v>
    <v>Verisk Analytics Inc</v>
    <v>3</v>
    <v>4</v>
    <v>Finance</v>
    <v>5</v>
    <v>116.72</v>
    <v>78.97</v>
    <v>0.65935600000000005</v>
    <v>Scott G. Stephenson</v>
    <v>0.39</v>
    <v>3.3570000000000002E-3</v>
    <v>Verisk Analytics Inc is a data analytics provider offering decision support and risk-management solutions to the financial industry. The company's predictive analytics are used in rating applications, underwriting, claims, catastrophe and weather risk assessment, global risk assessment, natural resources intelligence, economic forecasting, and other related fields. Most of Verisk's revenue is based on long-term contracts and subscriptions. The largest end market is the risk assessment sector. Verisk's clients are located primarily in the United States.</v>
    <v>USD</v>
    <v>7304</v>
    <v>NASDAQ</v>
    <v>NAS</v>
    <v>126</v>
    <v>545 Washington Boulevard, Jersey City, NJ 07310-1686 USA</v>
    <v>116.72</v>
    <v>211</v>
    <v>Business Services</v>
    <v>Stock</v>
    <v>8/08/2018 15:06:51</v>
    <v>17</v>
    <v>115.9</v>
    <v>19137470274.09</v>
    <v>Verisk Analytics Inc</v>
    <v>115.92</v>
    <v>31.545741</v>
    <v>116.17</v>
    <v>116.56</v>
    <v>164736767.44503701</v>
    <v>VRSK</v>
    <v>143039</v>
    <v>772156.59375</v>
    <v>1971</v>
  </rv>
  <rv s="2">
    <v>212</v>
  </rv>
  <rv s="0">
    <v>https://www.bing.com/th?id=A6f808339ff2a2b491cde518ba6d0d8f7&amp;qlt=95</v>
    <v>https://www.bing.com/images/search?form=xlimg&amp;q=paypal</v>
    <v>Image of PayPal Holdings Inc</v>
  </rv>
  <rv s="12">
    <v>en-US</v>
    <v>a21icw</v>
    <v>268435456</v>
    <v>268435457</v>
    <v>1</v>
    <v>20</v>
    <v>PayPal Holdings Inc</v>
    <v>3</v>
    <v>8</v>
    <v>Finance</v>
    <v>5</v>
    <v>92.35</v>
    <v>57.58</v>
    <v>Mr. Daniel H. Schulman</v>
    <v>0.3</v>
    <v>3.4760000000000004E-3</v>
    <v xml:space="preserve">PayPal provides electronic payment solutions to merchants and consumers. The company's digital wallet securely and conveniently stores customer account data. PayPal also facilitates payment processing for merchants. The company earns revenue through transaction fees and by providing a variety of other financial services, including lending. </v>
    <v>USD</v>
    <v>18700</v>
    <v>NASDAQ</v>
    <v>NAS</v>
    <v>126</v>
    <v>2211 North First Street, San Jose, CA 95131 USA</v>
    <v>86.61</v>
    <v>214</v>
    <v>Credit Services</v>
    <v>Stock</v>
    <v>8/08/2018 15:08:54</v>
    <v>17</v>
    <v>85.86</v>
    <v>102257349598.869</v>
    <v>PayPal Holdings Inc</v>
    <v>86.23</v>
    <v>51.020408000000003</v>
    <v>86.3</v>
    <v>86.6</v>
    <v>1184905557.34495</v>
    <v>PYPL</v>
    <v>810352</v>
    <v>3140065.53125</v>
    <v>2015</v>
  </rv>
  <rv s="2">
    <v>215</v>
  </rv>
  <rv s="0">
    <v>https://www.bing.com/th?id=Ad8e974bb04a259f7318ff1c5654aef11&amp;qlt=95</v>
    <v>https://www.bing.com/images/search?form=xlimg&amp;q=intel</v>
    <v>Image of Intel Corp</v>
  </rv>
  <rv s="1">
    <v>en-US</v>
    <v>a1vmf2</v>
    <v>268435456</v>
    <v>268435457</v>
    <v>1</v>
    <v>0</v>
    <v>Intel Corp</v>
    <v>3</v>
    <v>4</v>
    <v>Finance</v>
    <v>5</v>
    <v>57.599499999999999</v>
    <v>34.380000000000003</v>
    <v>1.0046219999999999</v>
    <v>Robert H. (Bob) Swan</v>
    <v>0.19</v>
    <v>3.8179999999999998E-3</v>
    <v xml:space="preserve">Intel is one of the world's largest chipmakers. It designs and manufactures microprocessors and platform solutions for the global personal computer and data center markets. Intel pioneered the x86 architecture for microprocessors. It is also the prime proponent of Moore's law for advances in semiconductor manufacturing. While Intel's server processor business has benefited from the shift to the cloud, the firm has also been expanding into new adjacencies as the personal computer market has declined. These include areas such as the Internet of Things, memory, artificial intelligence, and automotive. Intel has been active on the merger and acquisitions front, recently acquiring Altera, Mobileye, Nervana, and Movidius in order to assist its efforts in non-PC arenas. </v>
    <v>USD</v>
    <v>102700</v>
    <v>NASDAQ</v>
    <v>NAS</v>
    <v>126</v>
    <v>2200 Mission College Boulevard, Santa Clara, CA 95054-1549 USA</v>
    <v>49.88</v>
    <v>217</v>
    <v>Semiconductors</v>
    <v>Stock</v>
    <v>8/08/2018 15:08:54</v>
    <v>17</v>
    <v>49.48</v>
    <v>229623189000</v>
    <v>Intel Corp</v>
    <v>49.6</v>
    <v>17.730495999999999</v>
    <v>49.76</v>
    <v>49.95</v>
    <v>4614613926.8488798</v>
    <v>INTC</v>
    <v>5050464</v>
    <v>7139585.109375</v>
    <v>1968</v>
  </rv>
  <rv s="2">
    <v>218</v>
  </rv>
  <rv s="0">
    <v>https://www.bing.com/th?id=A40dc393ddafd028712edf8c56ccba28c&amp;qlt=95</v>
    <v>https://www.bing.com/images/search?form=xlimg&amp;q=microsoft</v>
    <v>Image of Microsoft Corp</v>
  </rv>
  <rv s="1">
    <v>en-US</v>
    <v>a1xzim</v>
    <v>268435456</v>
    <v>268435457</v>
    <v>1</v>
    <v>0</v>
    <v>Microsoft Corp</v>
    <v>3</v>
    <v>4</v>
    <v>Finance</v>
    <v>5</v>
    <v>111.15</v>
    <v>71.28</v>
    <v>1.1868080000000001</v>
    <v>Satya Nadella</v>
    <v>0.45</v>
    <v>4.1330000000000004E-3</v>
    <v>Microsoft is a global provider of both on-premises and cloud-based software, on-demand infrastructure- and platform-as-a-service offerings, consumer and enterprise hardware, and other services. Its business is organized into three segments: Productivity and Business Processes (including legacy Microsoft Office, cloud-based Office 365, LinkedIn, Dynamics, and other productivity tools), Intelligent Cloud (including infrastructure- and platform-as-a-service offering Microsoft Azure, Windows Server OS, SQL Server, and other components of the Servers and Tools business), and More Personal Computing (including Windows Client, Xbox, Surface laptops, tablets, and desktops, Bing search, and display advertising).</v>
    <v>USD</v>
    <v>131000</v>
    <v>NASDAQ</v>
    <v>NAS</v>
    <v>126</v>
    <v>One Microsoft Way, Redmond, WA 98052-6399 USA</v>
    <v>109.37</v>
    <v>220</v>
    <v>Software - Infrastructure</v>
    <v>Stock</v>
    <v>8/08/2018 15:09:26</v>
    <v>17</v>
    <v>108.7599</v>
    <v>836678424527.02795</v>
    <v>Microsoft Corp</v>
    <v>109.33</v>
    <v>50.761420999999999</v>
    <v>108.87</v>
    <v>109.32</v>
    <v>7685114581.8593597</v>
    <v>MSFT</v>
    <v>4191226</v>
    <v>6559247.7846153798</v>
    <v>1975</v>
  </rv>
  <rv s="2">
    <v>221</v>
  </rv>
  <rv s="5">
    <v>en-US</v>
    <v>a1ohur</v>
    <v>268435456</v>
    <v>268435457</v>
    <v>1</v>
    <v>9</v>
    <v>Biogen Inc</v>
    <v>10</v>
    <v>11</v>
    <v>Finance</v>
    <v>5</v>
    <v>388.67</v>
    <v>249.17</v>
    <v>0.87555300000000003</v>
    <v>Mr. Michel Vounatsos</v>
    <v>1.49</v>
    <v>4.2550000000000001E-3</v>
    <v>Biogen and Idec merged in 2003, combining forces to market Biogen's multiple sclerosis drug Avonex and Idec's cancer drug Rituxan. Today, Rituxan and next-generation antibody Gazyva are marketed via a collaboration with Roche. Biogen markets novel MS drugs Tysabri and Tecfidera independently. Hemophilia therapies Eloctate and Alprolix (partnered with SOBI) were spun off as part of Bioverativ in 2017. Biogen has several drug candidates in phase 3 trials in neurology and neurodegenerative diseases and has launched Spinraza with partner Ionis.</v>
    <v>USD</v>
    <v>7300</v>
    <v>NASDAQ</v>
    <v>NAS</v>
    <v>126</v>
    <v>225 Binney Street, Cambridge, MA 02142 USA</v>
    <v>351.19</v>
    <v>Biotechnology</v>
    <v>Stock</v>
    <v>8/08/2018 15:05:05</v>
    <v>17</v>
    <v>347.97</v>
    <v>70587589068.5</v>
    <v>Biogen Inc</v>
    <v>348.05</v>
    <v>24.154589000000001</v>
    <v>350.14</v>
    <v>351.63</v>
    <v>201598186.635346</v>
    <v>BIIB</v>
    <v>239695</v>
    <v>1244114.68253968</v>
    <v>1978</v>
  </rv>
  <rv s="2">
    <v>223</v>
  </rv>
  <rv s="0">
    <v>https://www.bing.com/th?id=A4a33224cd1a9caddceda1cbd5bdbc2d7&amp;qlt=95</v>
    <v>https://www.bing.com/images/search?form=xlimg&amp;q=fiserv</v>
    <v>Image of Fiserv Inc</v>
  </rv>
  <rv s="1">
    <v>en-US</v>
    <v>a1sx27</v>
    <v>268435456</v>
    <v>268435457</v>
    <v>1</v>
    <v>0</v>
    <v>Fiserv Inc</v>
    <v>3</v>
    <v>4</v>
    <v>Finance</v>
    <v>5</v>
    <v>78.209999999999994</v>
    <v>59.85</v>
    <v>0.77576999999999996</v>
    <v>Jeffery W. Yabuki</v>
    <v>0.37</v>
    <v>4.8010000000000006E-3</v>
    <v>Fiserv is a leading provider of core processing and complementary services, such as electronic funds transfer, payment processing, and loan processing, for U.S. banks and credit unions. It serves over 13,000 clients, with a focus on its legacy business with small and midsize banks.</v>
    <v>USD</v>
    <v>24000</v>
    <v>NASDAQ</v>
    <v>NAS</v>
    <v>126</v>
    <v>255 Fiserv Drive, Brookfield, WI 53045 USA</v>
    <v>77.38</v>
    <v>225</v>
    <v>Business Services</v>
    <v>Stock</v>
    <v>8/08/2018 15:08:01</v>
    <v>17</v>
    <v>77</v>
    <v>31304913637.139999</v>
    <v>Fiserv Inc</v>
    <v>77.180000000000007</v>
    <v>22.727273</v>
    <v>77.06</v>
    <v>77.430000000000007</v>
    <v>406240768.714508</v>
    <v>FISV</v>
    <v>172487</v>
    <v>1539297.57142857</v>
    <v>1984</v>
  </rv>
  <rv s="2">
    <v>226</v>
  </rv>
  <rv s="0">
    <v>https://www.bing.com/th?id=Afb48bc2976c8f70ade9d965fdaa2ef51&amp;qlt=95</v>
    <v>https://www.bing.com/images/search?form=xlimg&amp;q=dentsply</v>
    <v>Image of Dentsply Sirona Inc</v>
  </rv>
  <rv s="1">
    <v>en-US</v>
    <v>a26adm</v>
    <v>268435456</v>
    <v>268435457</v>
    <v>1</v>
    <v>0</v>
    <v>Dentsply Sirona Inc</v>
    <v>3</v>
    <v>4</v>
    <v>Finance</v>
    <v>5</v>
    <v>68.98</v>
    <v>38.830100000000002</v>
    <v>1.277798</v>
    <v>Donald M. Casey,Jr</v>
    <v>0.19500000000000001</v>
    <v>4.9490000000000003E-3</v>
    <v>Dentsply Sirona is one of the world’s largest manufacturers and distributors of dental supplies and equipment. Its product segments include dental consumables, lab products, CAD/CAM and imaging technology, medical devices, and specialty products in orthodontics, endodontics, and implantation. Over half of its products are sold through dental distributors, and approximately 65% of Dentsply’s sales are outside the U.S.</v>
    <v>USD</v>
    <v>16100</v>
    <v>NASDAQ</v>
    <v>NAS</v>
    <v>126</v>
    <v>221 West Philadelphia Street, York, PA 17401-2991 USA</v>
    <v>40.47</v>
    <v>228</v>
    <v>Medical Instruments &amp; Supplies</v>
    <v>Stock</v>
    <v>8/08/2018 15:06:13</v>
    <v>17</v>
    <v>39.19</v>
    <v>8967900094.4300003</v>
    <v>Dentsply Sirona Inc</v>
    <v>39.19</v>
    <v>37.453184</v>
    <v>39.405000000000001</v>
    <v>39.6</v>
    <v>227582796.45806399</v>
    <v>XRAY</v>
    <v>1487571</v>
    <v>2828463.1269841301</v>
    <v>1899</v>
  </rv>
  <rv s="2">
    <v>229</v>
  </rv>
  <rv s="0">
    <v>https://www.bing.com/th?id=A964179d9bb9cf45513888bcc8b61c67f&amp;qlt=95</v>
    <v>https://www.bing.com/images/search?form=xlimg&amp;q=ross+stores</v>
    <v>Image of Ross Stores Inc</v>
  </rv>
  <rv s="1">
    <v>en-US</v>
    <v>a227lh</v>
    <v>268435456</v>
    <v>268435457</v>
    <v>1</v>
    <v>0</v>
    <v>Ross Stores Inc</v>
    <v>3</v>
    <v>4</v>
    <v>Finance</v>
    <v>5</v>
    <v>91.31</v>
    <v>52.85</v>
    <v>1.0670230000000001</v>
    <v>Barbara Rentler</v>
    <v>0.49</v>
    <v>5.3990000000000002E-3</v>
    <v>Ross Stores operates one of the largest off-price apparel and home fashion chains in the United States, selling name-brand and designer apparel, accessories, footwear, and home fashions to middle-income consumers at prices generally 20%-60% lower than regular prices. In addition to the 1,432 Ross Dress for Less stores, the company operates 219 dd’s Discounts stores, which target customers with more moderate incomes with prices 20%-70% off moderate department and discount store regular prices.</v>
    <v>USD</v>
    <v>82700</v>
    <v>NASDAQ</v>
    <v>NAS</v>
    <v>126</v>
    <v>5130 Hacienda Drive, Dublin, CA 94568-7579 USA</v>
    <v>91.31</v>
    <v>231</v>
    <v>Apparel Stores</v>
    <v>Stock</v>
    <v>8/08/2018 15:08:03</v>
    <v>17</v>
    <v>90.78</v>
    <v>34336735034.25</v>
    <v>Ross Stores Inc</v>
    <v>90.78</v>
    <v>23.364485999999999</v>
    <v>90.75</v>
    <v>91.24</v>
    <v>378366226.27272701</v>
    <v>ROST</v>
    <v>321747</v>
    <v>2546469.7936507901</v>
    <v>1957</v>
  </rv>
  <rv s="2">
    <v>232</v>
  </rv>
  <rv s="0">
    <v>https://www.bing.com/th?id=A3d0d9e7f56a98128d20c6053e75f73d3&amp;qlt=95</v>
    <v>https://www.bing.com/images/search?form=xlimg&amp;q=check+point</v>
    <v>Image of Check Point Software Technologies Ltd</v>
  </rv>
  <rv s="1">
    <v>en-US</v>
    <v>a1pmur</v>
    <v>268435456</v>
    <v>268435457</v>
    <v>1</v>
    <v>0</v>
    <v>Check Point Software Technologies Ltd</v>
    <v>3</v>
    <v>4</v>
    <v>Finance</v>
    <v>5</v>
    <v>119.2</v>
    <v>93.759200000000007</v>
    <v>0.62668999999999997</v>
    <v>Gil Shwed</v>
    <v>0.62</v>
    <v>5.4800000000000005E-3</v>
    <v>Check Point is an Israel-based pure-play network security company that sells hardware and software for the cybersecurity needs of business users around the world. The company reports revenue in three segments: products and licenses; subscriptions; and software updates and maintenance. In 2017, product revenue made up 30% of revenue, software subscriptions made up 26% of revenue, and software updates and maintenance revenue made up 44% of total revenue.</v>
    <v>USD</v>
    <v>4576</v>
    <v>NASDAQ</v>
    <v>NAS</v>
    <v>126</v>
    <v>5 Ha’Solelim Street, Tel Aviv,  6789705 ISR</v>
    <v>113.85</v>
    <v>234</v>
    <v>Software - Application</v>
    <v>Stock</v>
    <v>8/08/2018 15:04:00</v>
    <v>17</v>
    <v>112.72</v>
    <v>18023401191.040001</v>
    <v>Check Point Software Technologies Ltd</v>
    <v>113.13</v>
    <v>22.779043000000001</v>
    <v>113.13</v>
    <v>113.75</v>
    <v>159315841.872536</v>
    <v>CHKP</v>
    <v>324352</v>
    <v>1190326.5625</v>
    <v>1993</v>
  </rv>
  <rv s="2">
    <v>235</v>
  </rv>
  <rv s="0">
    <v>https://www.bing.com/th?id=Af821ea8a3bf3115d2d0fae8b4f576afa&amp;qlt=95</v>
    <v>https://www.bing.com/images/search?form=xlimg&amp;q=texas+instruments</v>
    <v>Image of Texas Instruments Inc</v>
  </rv>
  <rv s="1">
    <v>en-US</v>
    <v>a24p1h</v>
    <v>268435456</v>
    <v>268435457</v>
    <v>1</v>
    <v>0</v>
    <v>Texas Instruments Inc</v>
    <v>3</v>
    <v>4</v>
    <v>Finance</v>
    <v>5</v>
    <v>120.75</v>
    <v>79.599999999999994</v>
    <v>1.1988890000000001</v>
    <v>Richard K. Templeton</v>
    <v>0.66</v>
    <v>5.7010000000000003E-3</v>
    <v>Dallas-based Texas Instruments generates about 95% of its revenue from semiconductors and the remainder from its well-known calculators. Texas Instruments is the world's largest maker of analog chips, which are used to process real-world signals such as sound and power. Texas Instruments also has a leading market share position in digital signal processors, used in wireless communications, and microcontrollers used in a wide variety of electronics applications.</v>
    <v>USD</v>
    <v>29714</v>
    <v>NASDAQ</v>
    <v>NAS</v>
    <v>126</v>
    <v>12500 TI Boulevard, Dallas, TX 75243 USA</v>
    <v>116.38</v>
    <v>237</v>
    <v>Semiconductors</v>
    <v>Stock</v>
    <v>8/08/2018 15:09:20</v>
    <v>17</v>
    <v>115.16</v>
    <v>112900041516.28799</v>
    <v>Texas Instruments Inc</v>
    <v>115.66</v>
    <v>25.974025999999999</v>
    <v>115.77</v>
    <v>116.43</v>
    <v>975209825.65680206</v>
    <v>TXN</v>
    <v>555433</v>
    <v>3766668.3492063498</v>
    <v>1930</v>
  </rv>
  <rv s="2">
    <v>238</v>
  </rv>
  <rv s="0">
    <v>https://www.bing.com/th?id=A7cb7dd0a5ae0336395ff10f17e779f1c&amp;qlt=95</v>
    <v>https://www.bing.com/images/search?form=xlimg&amp;q=applied+materials</v>
    <v>Image of Applied Materials Inc</v>
  </rv>
  <rv s="1">
    <v>en-US</v>
    <v>a1nda2</v>
    <v>268435456</v>
    <v>268435457</v>
    <v>1</v>
    <v>0</v>
    <v>Applied Materials Inc</v>
    <v>3</v>
    <v>4</v>
    <v>Finance</v>
    <v>5</v>
    <v>62.4</v>
    <v>41.94</v>
    <v>1.6179429999999999</v>
    <v>Gary E. Dickerson</v>
    <v>0.31</v>
    <v>6.2460000000000007E-3</v>
    <v>Applied Materials is one of the world's largest suppliers of semiconductor manufacturing equipment, providing materials engineering solutions to help make nearly every chip in the world. The firm's systems are used in every process step with the exception of lithography. Key tools include those for chemical and physical vapor deposition, etching, chemical mechanical polishing, wafer- and reticle-inspection, critical dimension measurement, and defect-inspection scanning electron microscopes.</v>
    <v>USD</v>
    <v>18400</v>
    <v>NASDAQ</v>
    <v>NAS</v>
    <v>126</v>
    <v>3050 Bowers Avenue, Santa Clara, CA 95052-8039 USA</v>
    <v>50.03</v>
    <v>240</v>
    <v>Semiconductor Equipment &amp; Materials</v>
    <v>Stock</v>
    <v>8/08/2018 15:08:35</v>
    <v>17</v>
    <v>49.45</v>
    <v>50311663801.419998</v>
    <v>Applied Materials Inc</v>
    <v>49.6</v>
    <v>16.666667</v>
    <v>49.63</v>
    <v>49.94</v>
    <v>1013734914.39492</v>
    <v>AMAT</v>
    <v>2039792</v>
    <v>6464485.1129032299</v>
    <v>1967</v>
  </rv>
  <rv s="2">
    <v>241</v>
  </rv>
  <rv s="0">
    <v>https://www.bing.com/th?id=A754f8a42a609d00365b87316bd5f5153&amp;qlt=95</v>
    <v>https://www.bing.com/images/search?form=xlimg&amp;q=take-two+interactive</v>
    <v>Image of Take-Two Interactive Software Inc</v>
  </rv>
  <rv s="1">
    <v>en-US</v>
    <v>a24mnm</v>
    <v>268435456</v>
    <v>268435457</v>
    <v>1</v>
    <v>0</v>
    <v>Take-Two Interactive Software Inc</v>
    <v>3</v>
    <v>4</v>
    <v>Finance</v>
    <v>5</v>
    <v>130.43</v>
    <v>88.01</v>
    <v>0.85785999999999996</v>
    <v>Mr. Strauss Zelnick</v>
    <v>0.81499999999999995</v>
    <v>6.6679999999999994E-3</v>
    <v>Found in 1993, Take-Two consists of two wholly owned labels, Rockstar Games and 2K. The firm is one of the world's largest independent video game publishers on consoles, PCs, smartphones, and tablets. Take-Two's franchise portfolio is headlined by "Grand Theft Auto" (220 million units sold) and contains other well-known titles such as "NBA 2K," "Civilization," "Borderlands," "Bioshock," and "Xcom."</v>
    <v>USD</v>
    <v>4492</v>
    <v>NASDAQ</v>
    <v>NAS</v>
    <v>126</v>
    <v>110 West 44th Street, New York, NY 10012 USA</v>
    <v>122.705</v>
    <v>243</v>
    <v>Electronic Gaming &amp; Multimedia</v>
    <v>Stock</v>
    <v>8/08/2018 15:07:56</v>
    <v>17</v>
    <v>121.16</v>
    <v>13865415112.77</v>
    <v>Take-Two Interactive Software Inc</v>
    <v>122.07</v>
    <v>75.757576</v>
    <v>122.23</v>
    <v>123.045</v>
    <v>113437086.744416</v>
    <v>TTWO</v>
    <v>230174</v>
    <v>1564177.0806451601</v>
    <v>1993</v>
  </rv>
  <rv s="2">
    <v>244</v>
  </rv>
  <rv s="0">
    <v>https://www.bing.com/th?id=Ae0bb5526b332b750fa09a0dd438ce3c0&amp;qlt=95</v>
    <v>https://www.bing.com/images/search?form=xlimg&amp;q=cerner</v>
    <v>Image of Cerner Corp</v>
  </rv>
  <rv s="1">
    <v>en-US</v>
    <v>a1phh7</v>
    <v>268435456</v>
    <v>268435457</v>
    <v>1</v>
    <v>0</v>
    <v>Cerner Corp</v>
    <v>3</v>
    <v>4</v>
    <v>Finance</v>
    <v>5</v>
    <v>73.86</v>
    <v>52.05</v>
    <v>0.99610900000000002</v>
    <v>Mr. David Brent Shafer</v>
    <v>0.46</v>
    <v>6.9769999999999997E-3</v>
    <v>Cerner Corp is a top-tier healthcare information technology supplier that helps its provider clients to improve efficiency within their complex healthcare operations. The company provides a wide range of software, hardware, and services to more than 9,000 facilities globally and has a footprint in roughly 30% of all U.S. hospitals.</v>
    <v>USD</v>
    <v>26000</v>
    <v>NASDAQ</v>
    <v>NAS</v>
    <v>126</v>
    <v>2800 Rockcreek Parkway, North Kansas City, MO 64117 USA</v>
    <v>66.400000000000006</v>
    <v>246</v>
    <v>Health Information Services</v>
    <v>Stock</v>
    <v>8/08/2018 15:06:24</v>
    <v>17</v>
    <v>65.599999999999994</v>
    <v>21816279841.009998</v>
    <v>Cerner Corp</v>
    <v>65.75</v>
    <v>26.809650999999999</v>
    <v>65.930000000000007</v>
    <v>66.39</v>
    <v>330900649.795389</v>
    <v>CERN</v>
    <v>498338</v>
    <v>1764407.96875</v>
    <v>1980</v>
  </rv>
  <rv s="2">
    <v>247</v>
  </rv>
  <rv s="0">
    <v>https://www.bing.com/th?id=A686e0be3fc59da1455b87f35b5774c90&amp;qlt=95</v>
    <v>https://www.bing.com/images/search?form=xlimg&amp;q=sirius+xm+holdings</v>
    <v>Image of Sirius XM Holdings Inc</v>
  </rv>
  <rv s="1">
    <v>en-US</v>
    <v>a22zcw</v>
    <v>268435456</v>
    <v>268435457</v>
    <v>1</v>
    <v>0</v>
    <v>Sirius XM Holdings Inc</v>
    <v>3</v>
    <v>4</v>
    <v>Finance</v>
    <v>5</v>
    <v>7.7</v>
    <v>5.17</v>
    <v>1.0551489999999999</v>
    <v>Mr. James E. Meyer</v>
    <v>5.5E-2</v>
    <v>8.012E-3</v>
    <v>Sirius XM Holdings Inc is a radio company. The company provides a subscription-based digital radio service whose broadcast signals originate from satellites. Its primary means of distributing satellite radios is through the sale and lease of new vehicles. Sirius has agreements to offer its hardware with every automaker as factory- or dealer-installed equipment. It generates its revenue from subscribers, advertising, and sales of radios and accessories.</v>
    <v>USD</v>
    <v>2575</v>
    <v>NASDAQ</v>
    <v>NAS</v>
    <v>126</v>
    <v>1290 Avenue of the Americas, New York, NY 10104 USA</v>
    <v>6.94</v>
    <v>249</v>
    <v>Broadcasting - Radio</v>
    <v>Stock</v>
    <v>8/08/2018 15:08:39</v>
    <v>17</v>
    <v>6.86</v>
    <v>31057684330.240002</v>
    <v>Sirius XM Holdings Inc</v>
    <v>6.86</v>
    <v>38.314176000000003</v>
    <v>6.8650000000000002</v>
    <v>6.92</v>
    <v>4524061810.6686096</v>
    <v>SIRI</v>
    <v>3166593</v>
    <v>14698612.828125</v>
    <v>2013</v>
  </rv>
  <rv s="2">
    <v>250</v>
  </rv>
  <rv s="9">
    <v>en-US</v>
    <v>a1moa2</v>
    <v>268435456</v>
    <v>268435457</v>
    <v>1</v>
    <v>15</v>
    <v>American Airlines Group Inc</v>
    <v>10</v>
    <v>11</v>
    <v>Finance</v>
    <v>5</v>
    <v>59.08</v>
    <v>35.64</v>
    <v>2.0974360000000001</v>
    <v>0.31</v>
    <v>8.1049999999999994E-3</v>
    <v xml:space="preserve">American Airlines operates close to 7,000 flights per day to more than 350 destinations in 50 countries from hubs in Charlotte, Chicago, Dallas/Fort Worth, Los Angeles, Miami, New York, Philadelphia, Phoenix, and Washington, D.C. The company generated over $40 billion in revenue during 2017. </v>
    <v>USD</v>
    <v>131600</v>
    <v>NASDAQ</v>
    <v>NAS</v>
    <v>126</v>
    <v>4333 Amon Carter Boulevard, Fort Worth, TX 76155 USA</v>
    <v>38.730200000000004</v>
    <v>Airlines</v>
    <v>Stock</v>
    <v>8/08/2018 15:08:48</v>
    <v>17</v>
    <v>38.22</v>
    <v>17655923341.439999</v>
    <v>American Airlines Group Inc</v>
    <v>38.409999999999997</v>
    <v>12.437811</v>
    <v>38.25</v>
    <v>38.56</v>
    <v>461592767.09647101</v>
    <v>AAL</v>
    <v>947978</v>
    <v>5441754.57142857</v>
    <v>1982</v>
  </rv>
  <rv s="2">
    <v>252</v>
  </rv>
  <rv s="5">
    <v>en-US</v>
    <v>a1pgc7</v>
    <v>268435456</v>
    <v>268435457</v>
    <v>1</v>
    <v>9</v>
    <v>Celgene Corp</v>
    <v>10</v>
    <v>11</v>
    <v>Finance</v>
    <v>5</v>
    <v>147.16999999999999</v>
    <v>74.13</v>
    <v>1.324203</v>
    <v>Mark J. Alles</v>
    <v>0.8</v>
    <v>8.8590000000000006E-3</v>
    <v xml:space="preserve">Celgene is a biopharmaceutical firm that discovers, develops, and markets therapeutics for the treatment of cancer and immunological diseases. Celgene markets Thalomid and Pomalyst to treat multiple myeloma and Revlimid, a less toxic thalidomide derivative, to treat myelodysplastic syndromes, multiple myeloma, and mantle cell lymphoma. Acquisitions have brought MDS drug Vidaza, T-cell lymphoma drug Istodax, and cancer drug Abraxane. The firm's first immunology drug, Otezla, was approved in the U.S. in 2014. Recent acquisitions of Juno and Impact bring additional drugs for Celgene's blood cancer pipeline. </v>
    <v>USD</v>
    <v>7467</v>
    <v>NASDAQ</v>
    <v>NAS</v>
    <v>126</v>
    <v>86 Morris Avenue, Summit, NJ 07901 USA</v>
    <v>90.88</v>
    <v>Biotechnology</v>
    <v>Stock</v>
    <v>8/08/2018 15:09:27</v>
    <v>17</v>
    <v>90.11</v>
    <v>63576982473.900002</v>
    <v>Celgene Corp</v>
    <v>90.3</v>
    <v>24.449877999999998</v>
    <v>90.3</v>
    <v>91.1</v>
    <v>704064036.25581396</v>
    <v>CELG</v>
    <v>829243</v>
    <v>5102227.03125</v>
    <v>1986</v>
  </rv>
  <rv s="2">
    <v>254</v>
  </rv>
  <rv s="0">
    <v>https://www.bing.com/th?id=A2327cf4421f89e61a5acef6f667285e6&amp;qlt=95</v>
    <v>https://www.bing.com/images/search?form=xlimg&amp;q=facebook</v>
    <v>Image of Facebook Inc</v>
  </rv>
  <rv s="1">
    <v>en-US</v>
    <v>a1slm7</v>
    <v>268435456</v>
    <v>268435457</v>
    <v>1</v>
    <v>0</v>
    <v>Facebook Inc</v>
    <v>3</v>
    <v>4</v>
    <v>Finance</v>
    <v>5</v>
    <v>218.62</v>
    <v>149.02000000000001</v>
    <v>0.40510099999999999</v>
    <v>Mr. Mark Zuckerberg</v>
    <v>1.66</v>
    <v>9.0310000000000008E-3</v>
    <v>Facebook is the world’s largest online social network, with more than 2 billion monthly active users. Users engage with each other in different ways, exchanging messages and sharing news events, photos, and videos. On the video side, the firm is in the process of building a library of premium content and monetizing it via ads or subscription revenue. Facebook refers to this as Facebook Watch. The firm’s ecosystem consists mainly of the Facebook app, Instagram, Messenger, WhatsApp, and many features surrounding these products. Users can access Facebook on mobile devices and desktop. Advertising revenue represents more than 90% of the firm’s total revenue, with 50% coming from the U.S. and Canada, and 25% from Europe. With gross margins above 80%, Facebook operates at a 40%-plus margin.</v>
    <v>USD</v>
    <v>30275</v>
    <v>NASDAQ</v>
    <v>NAS</v>
    <v>126</v>
    <v>1601 Willow Road, Menlo Park, CA 94025 USA</v>
    <v>185.57</v>
    <v>256</v>
    <v>Internet Content &amp; Information</v>
    <v>Stock</v>
    <v>8/08/2018 15:09:20</v>
    <v>17</v>
    <v>183.76</v>
    <v>533558009107.20001</v>
    <v>Facebook Inc</v>
    <v>184.75</v>
    <v>28.735631999999999</v>
    <v>183.81</v>
    <v>185.47</v>
    <v>2902769213.3572698</v>
    <v>FB</v>
    <v>6281244</v>
    <v>4491678.8</v>
    <v>2004</v>
  </rv>
  <rv s="2">
    <v>257</v>
  </rv>
  <rv s="0">
    <v>https://www.bing.com/th?id=Afc6a47e2514c7c135bc966f526a69fde&amp;qlt=95</v>
    <v>https://www.bing.com/images/search?form=xlimg&amp;q=seagate+technology</v>
    <v>Image of Seagate Technology PLC</v>
  </rv>
  <rv s="1">
    <v>en-US</v>
    <v>a23rjc</v>
    <v>268435456</v>
    <v>268435457</v>
    <v>1</v>
    <v>0</v>
    <v>Seagate Technology PLC</v>
    <v>3</v>
    <v>4</v>
    <v>Finance</v>
    <v>5</v>
    <v>62.7</v>
    <v>30.6</v>
    <v>1.737816</v>
    <v>Mr. William David Mosley</v>
    <v>0.51</v>
    <v>9.2960000000000004E-3</v>
    <v>Seagate Technology PLC is a major supplier of hard disk drives. The company designs, develops, and manufactures a broad range of HDDs used in PCs, game consoles, DVRs, and data centers for the likes of enterprises and cloud vendors. The company' technology platforms are primarily focused around areal density of media and read/write head technologies. The company also invests in certain other technology platforms including motors, servo formatting read/write channels, and solid state.</v>
    <v>USD</v>
    <v>43000</v>
    <v>NASDAQ</v>
    <v>NAS</v>
    <v>126</v>
    <v>38/39 Fitzwilliam Square, Dublin,  2 IRL</v>
    <v>55.37</v>
    <v>259</v>
    <v>Data Storage</v>
    <v>Stock</v>
    <v>8/08/2018 15:09:01</v>
    <v>17</v>
    <v>54.36</v>
    <v>15852596599.200001</v>
    <v>Seagate Technology PLC</v>
    <v>54.75</v>
    <v>13.386881000000001</v>
    <v>54.86</v>
    <v>55.37</v>
    <v>288964575.26795501</v>
    <v>STX</v>
    <v>412045</v>
    <v>2088521.1269841299</v>
    <v>1979</v>
  </rv>
  <rv s="2">
    <v>260</v>
  </rv>
  <rv s="0">
    <v>https://www.bing.com/th?id=A91f59ff6c9305ce24b1cf0389cd856f8&amp;qlt=95</v>
    <v>https://www.bing.com/images/search?form=xlimg&amp;q=alphabet+inc.</v>
    <v>Image of Alphabet Inc</v>
  </rv>
  <rv s="1">
    <v>en-US</v>
    <v>a1u3rw</v>
    <v>268435456</v>
    <v>268435457</v>
    <v>1</v>
    <v>0</v>
    <v>Alphabet Inc</v>
    <v>3</v>
    <v>4</v>
    <v>Finance</v>
    <v>5</v>
    <v>1291.44</v>
    <v>918.6</v>
    <v>1.143743</v>
    <v>Larry Page</v>
    <v>12.88</v>
    <v>1.0254000000000001E-2</v>
    <v>Alphabet is a holding company, with Google, the Internet media giant, as a wholly owned subsidiary. Google generates 99% of Alphabet revenue, of which more than 85% is from online ads. Google’s other revenue is from sales of apps and content on Google Play and YouTube, as well as cloud service fees and other licensing revenue. Sales of hardware such as Chromebooks, the Pixel smartphone, and smart homes products, which include Nest and Google Home, also contribute to other revenue. Alphabet’s moonshot investments are in its other bets segment, where it bets on technology to enhance health (Verily), faster Internet access to homes (Google Fiber), self-driving cars (Waymo), and more. Alphabet’s operating margin has been 25%-30%, with Google at 30% and other bets operating at a loss.</v>
    <v>USD</v>
    <v>89058</v>
    <v>NASDAQ</v>
    <v>NAS</v>
    <v>126</v>
    <v>1600 Amphitheatre Parkway, Mountain View, CA 94043 USA</v>
    <v>1270.2199000000001</v>
    <v>262</v>
    <v>Internet Content &amp; Information</v>
    <v>Stock</v>
    <v>8/08/2018 15:08:54</v>
    <v>17</v>
    <v>1252.1199999999999</v>
    <v>882175070385.83997</v>
    <v>Alphabet Inc</v>
    <v>1256.72</v>
    <v>53.475935999999997</v>
    <v>1256.06</v>
    <v>1268.94</v>
    <v>702335135.57142198</v>
    <v>GOOGL</v>
    <v>555233</v>
    <v>379288.215384615</v>
    <v>1998</v>
  </rv>
  <rv s="2">
    <v>263</v>
  </rv>
  <rv s="0">
    <v>https://www.bing.com/th?id=A4c68b487f36767b3b47cf15464eb1a85&amp;qlt=95</v>
    <v>https://www.bing.com/images/search?form=xlimg&amp;q=wynn+resorts</v>
    <v>Image of Wynn Resorts Ltd</v>
  </rv>
  <rv s="1">
    <v>en-US</v>
    <v>a2655r</v>
    <v>268435456</v>
    <v>268435457</v>
    <v>1</v>
    <v>0</v>
    <v>Wynn Resorts Ltd</v>
    <v>3</v>
    <v>4</v>
    <v>Finance</v>
    <v>5</v>
    <v>203.63</v>
    <v>124.11</v>
    <v>1.3987890000000001</v>
    <v>Matt Maddox</v>
    <v>1.58</v>
    <v>1.0307999999999999E-2</v>
    <v>Wynn Resorts operates luxury casinos and resorts. The company was founded in 2002 by Steve Wynn, the former CEO. The company operates four megaresorts: Wynn Macau and Encore in Macau and Wynn Las Vegas and Encore in Las Vegas. Cotai Palace opened in August 2016 in Macau, Everett in Massachusetts will open mid-2019, and Paradise Park in Vegas is currently under development. The company gets 70% and 30% of its EBITDA from Macau and Las Vegas, respectively.</v>
    <v>USD</v>
    <v>25200</v>
    <v>NASDAQ</v>
    <v>NAS</v>
    <v>126</v>
    <v>3131 Las Vegas Boulevard South, Las Vegas, NV 89109 USA</v>
    <v>156.75</v>
    <v>265</v>
    <v>Resorts &amp; Casinos</v>
    <v>Stock</v>
    <v>8/08/2018 15:09:16</v>
    <v>17</v>
    <v>152.36000000000001</v>
    <v>16836421327.25</v>
    <v>Wynn Resorts Ltd</v>
    <v>153.28</v>
    <v>35.587189000000002</v>
    <v>153.28</v>
    <v>154.86000000000001</v>
    <v>109840953.335399</v>
    <v>WYNN</v>
    <v>1114102</v>
    <v>1889759.76190476</v>
    <v>2002</v>
  </rv>
  <rv s="2">
    <v>266</v>
  </rv>
  <rv s="12">
    <v>en-US</v>
    <v>a1u3p2</v>
    <v>268435456</v>
    <v>268435457</v>
    <v>1</v>
    <v>20</v>
    <v>Alphabet Inc</v>
    <v>3</v>
    <v>8</v>
    <v>Finance</v>
    <v>5</v>
    <v>1273.8900000000001</v>
    <v>903.4</v>
    <v>Larry Page</v>
    <v>13.17</v>
    <v>1.06E-2</v>
    <v>Alphabet is a holding company, with Google, the Internet media giant, as a wholly owned subsidiary. Google generates 99% of Alphabet revenue, of which more than 85% is from online ads. Google’s other revenue is from sales of apps and content on Google Play and YouTube, as well as cloud service fees and other licensing revenue. Sales of hardware such as Chromebooks, the Pixel smartphone, and smart homes products, which include Nest and Google Home, also contribute to other revenue. Alphabet’s moonshot investments are in its other bets segment, where it bets on technology to enhance health (Verily), faster Internet access to homes (Google Fiber), self-driving cars (Waymo), and more. Alphabet’s operating margin has been 25%-30%, with Google at 30% and other bets operating at a loss.</v>
    <v>USD</v>
    <v>89058</v>
    <v>NASDAQ</v>
    <v>NAS</v>
    <v>126</v>
    <v>1600 Amphitheatre Parkway, Mountain View, CA 94043 USA</v>
    <v>1255.9899</v>
    <v>262</v>
    <v>Internet Content &amp; Information</v>
    <v>Stock</v>
    <v>8/08/2018 15:08:53</v>
    <v>17</v>
    <v>1238.0083</v>
    <v>872852988227.64001</v>
    <v>Alphabet Inc</v>
    <v>1240.47</v>
    <v>52.910052999999998</v>
    <v>1242.45</v>
    <v>1255.6199999999999</v>
    <v>702525645.48081601</v>
    <v>GOOG</v>
    <v>422454</v>
    <v>316710.36923076899</v>
    <v>1998</v>
  </rv>
  <rv s="2">
    <v>268</v>
  </rv>
  <rv s="0">
    <v>https://www.bing.com/th?id=A5c310be04907307ec2d2909aed650f05&amp;qlt=95</v>
    <v>https://www.bing.com/images/search?form=xlimg&amp;q=nvidia</v>
    <v>Image of NVIDIA Corp</v>
  </rv>
  <rv s="3">
    <v>en-US</v>
    <v>a1yv52</v>
    <v>268435456</v>
    <v>268435457</v>
    <v>1</v>
    <v>6</v>
    <v>NVIDIA Corp</v>
    <v>3</v>
    <v>4</v>
    <v>Finance</v>
    <v>5</v>
    <v>269.2</v>
    <v>152.91</v>
    <v>1.544278</v>
    <v>2.92</v>
    <v>1.1366000000000001E-2</v>
    <v>USD</v>
    <v>0</v>
    <v>NASDAQ</v>
    <v>NAS</v>
    <v>126</v>
    <v>259.89</v>
    <v>270</v>
    <v>Semiconductors</v>
    <v>Stock</v>
    <v>8/08/2018 15:08:57</v>
    <v>17</v>
    <v>255.59</v>
    <v>157607550000</v>
    <v>NVIDIA Corp</v>
    <v>257</v>
    <v>42.194093000000002</v>
    <v>256.91000000000003</v>
    <v>259.83</v>
    <v>613473784.59382701</v>
    <v>NVDA</v>
    <v>2400137</v>
    <v>2295802.7936507901</v>
  </rv>
  <rv s="2">
    <v>271</v>
  </rv>
  <rv s="0">
    <v>https://www.bing.com/th?id=Ad203558ce1639af973eb02baeb57ff0a&amp;qlt=95</v>
    <v>https://www.bing.com/images/search?form=xlimg&amp;q=o%27reilly+auto+parts</v>
    <v>Image of O'Reilly Automotive Inc</v>
  </rv>
  <rv s="1">
    <v>en-US</v>
    <v>a1zbvh</v>
    <v>268435456</v>
    <v>268435457</v>
    <v>1</v>
    <v>0</v>
    <v>O'Reilly Automotive Inc</v>
    <v>3</v>
    <v>4</v>
    <v>Finance</v>
    <v>5</v>
    <v>320.86</v>
    <v>186.82</v>
    <v>0.96176399999999995</v>
    <v>Gregory D. Johnson</v>
    <v>3.89</v>
    <v>1.2322999999999999E-2</v>
    <v>O’Reilly is one of the largest sellers of aftermarket automotive parts, tools, and accessories, serving professional and DIY customers in the U.S. (42% and 58% of 2017 sales, respectively). The company sells branded as well as own-label products, with the latter category comprising approximately 45% of sales. O’Reilly had 5,019 stores as of the end of 2017, spread across 47 states. The firm serves professional and DIY customers through its store network, and also boasts approximately 780 sales personnel targeting commercial buyers.</v>
    <v>USD</v>
    <v>75289</v>
    <v>NASDAQ</v>
    <v>NAS</v>
    <v>126</v>
    <v>233 South Patterson Avenue, Springfield, MO 65802 USA</v>
    <v>320.86</v>
    <v>273</v>
    <v>Specialty Retail</v>
    <v>Stock</v>
    <v>8/08/2018 15:01:45</v>
    <v>17</v>
    <v>316.31</v>
    <v>25869931037.419998</v>
    <v>O'Reilly Automotive Inc</v>
    <v>316.39</v>
    <v>23.474177999999998</v>
    <v>315.68</v>
    <v>319.57</v>
    <v>81949857.569120601</v>
    <v>ORLY</v>
    <v>145933</v>
    <v>675808.92063492106</v>
    <v>1957</v>
  </rv>
  <rv s="2">
    <v>274</v>
  </rv>
  <rv s="0">
    <v>https://www.bing.com/th?id=A41f3f8e8f73b0f34da4f427c0d2948fc&amp;qlt=95</v>
    <v>https://www.bing.com/images/search?form=xlimg&amp;q=amazon.com</v>
    <v>Image of Amazon.com Inc</v>
  </rv>
  <rv s="1">
    <v>en-US</v>
    <v>a1nhlh</v>
    <v>268435456</v>
    <v>268435457</v>
    <v>1</v>
    <v>0</v>
    <v>Amazon.com Inc</v>
    <v>3</v>
    <v>4</v>
    <v>Finance</v>
    <v>5</v>
    <v>1882.82</v>
    <v>931.75</v>
    <v>1.616452</v>
    <v>Jeffrey P. Bezos</v>
    <v>23.49</v>
    <v>1.2615000000000001E-2</v>
    <v>Amazon is among the world's highest-grossing online retailers, with $178 billion in net sales and $320 billion in estimated global gross merchandise volume in 2017. Online product and digital media content sales accounted for 61% of net revenue in 2017, followed by commissions, related fulfillment and shipping fees, and other third-party seller services (18%), Amazon Web Services' cloud compute, storage, database, and other offerings (10%), Prime membership fees and other subscription-based services (5%), product sales at Whole Foods and other physical store retail formats (3%), and advertising services and cobranded credit cards (3%). International segments totaled 33% of Amazon's non-AWS sales in 2017, led by Germany, the United Kingdom, and Japan.</v>
    <v>USD</v>
    <v>566000</v>
    <v>NASDAQ</v>
    <v>NAS</v>
    <v>126</v>
    <v>410 Terry Avenue North, Seattle, WA 98109-5210 USA</v>
    <v>1882.82</v>
    <v>276</v>
    <v>Specialty Retail</v>
    <v>Stock</v>
    <v>8/08/2018 15:08:52</v>
    <v>17</v>
    <v>1854.5</v>
    <v>917886094021.60596</v>
    <v>Amazon.com Inc</v>
    <v>1861</v>
    <v>147.05882399999999</v>
    <v>1862.06</v>
    <v>1885.55</v>
    <v>492941201.69146299</v>
    <v>AMZN</v>
    <v>1243948</v>
    <v>870040.23076923098</v>
    <v>1994</v>
  </rv>
  <rv s="2">
    <v>277</v>
  </rv>
  <rv s="0">
    <v>https://www.bing.com/th?id=A9c7eacdc72129ad512e53684f4b195ac&amp;qlt=95</v>
    <v>https://www.bing.com/images/search?form=xlimg&amp;q=lam+research</v>
    <v>Image of Lam Research Corp</v>
  </rv>
  <rv s="1">
    <v>en-US</v>
    <v>a1x4f2</v>
    <v>268435456</v>
    <v>268435457</v>
    <v>1</v>
    <v>0</v>
    <v>Lam Research Corp</v>
    <v>3</v>
    <v>4</v>
    <v>Finance</v>
    <v>5</v>
    <v>234.88</v>
    <v>149.04</v>
    <v>1.419867</v>
    <v>Mr. Martin B. Anstice</v>
    <v>2.52</v>
    <v>1.3551000000000001E-2</v>
    <v>Lam Research manufactures equipment used to fabricate semiconductors. The firm is focused on the etch, deposition, and clean markets, which are key steps in the semiconductor manufacturing process. Lam's flagship Kiyo, Vector, and Sabre products are sold in all major geographies to key customers such as Samsung Electronics and Taiwan Semiconductor Manufacturing.</v>
    <v>USD</v>
    <v>9400</v>
    <v>NASDAQ</v>
    <v>NAS</v>
    <v>126</v>
    <v>4650 Cushing Parkway, Fremont, CA 94538 USA</v>
    <v>188.995</v>
    <v>279</v>
    <v>Semiconductor Equipment &amp; Materials</v>
    <v>Stock</v>
    <v>8/08/2018 15:08:21</v>
    <v>17</v>
    <v>184.71</v>
    <v>29550608200</v>
    <v>Lam Research Corp</v>
    <v>185.05</v>
    <v>18.315017999999998</v>
    <v>185.97</v>
    <v>188.49</v>
    <v>158899866.64515799</v>
    <v>LRCX</v>
    <v>595415</v>
    <v>2066290.21538462</v>
    <v>1980</v>
  </rv>
  <rv s="2">
    <v>280</v>
  </rv>
  <rv s="0">
    <v>https://www.bing.com/th?id=A8a9b27a5ba2f0ea5eae15ce67d68e29e&amp;qlt=95</v>
    <v>https://www.bing.com/images/search?form=xlimg&amp;q=workday%2c+inc.</v>
    <v>Image of Workday Inc</v>
  </rv>
  <rv s="1">
    <v>en-US</v>
    <v>a25rkr</v>
    <v>268435456</v>
    <v>268435457</v>
    <v>1</v>
    <v>0</v>
    <v>Workday Inc</v>
    <v>3</v>
    <v>4</v>
    <v>Finance</v>
    <v>5</v>
    <v>140</v>
    <v>95.35</v>
    <v>1.8333699999999999</v>
    <v>Aneel Bhusri</v>
    <v>1.89</v>
    <v>1.4237999999999999E-2</v>
    <v>Workday is a software-as-a-service (SaaS) provider that offers enterprise resource planning (ERP) software for medium and large enterprises. The firm’s roots date back to ERP software vendor PeopleSoft, which was founded by Workday co-founder David Duffield, while fellow Workday co-founder Aneel Bhusri served as vice chairman at PeopleSoft. The company’s product portfolio is centered around human capital and financial management software, though it continues to add new applications to the product set. Just over 80% of the firm’s revenue comes from the U.S.</v>
    <v>USD</v>
    <v>8600</v>
    <v>NASDAQ</v>
    <v>NAS</v>
    <v>126</v>
    <v>6230 Stoneridge Mall Road, Pleasanton, CA 94588 USA</v>
    <v>134.82919999999999</v>
    <v>282</v>
    <v>Software - Application</v>
    <v>Stock</v>
    <v>8/08/2018 15:06:44</v>
    <v>17</v>
    <v>131.72999999999999</v>
    <v>29080080000</v>
    <v>Workday Inc</v>
    <v>132.76</v>
    <v>-50.251255999999998</v>
    <v>132.74</v>
    <v>134.63</v>
    <v>219075485.91231</v>
    <v>WDAY</v>
    <v>238965</v>
    <v>1589686.703125</v>
    <v>2005</v>
  </rv>
  <rv s="2">
    <v>283</v>
  </rv>
  <rv s="5">
    <v>en-US</v>
    <v>a1s9ar</v>
    <v>268435456</v>
    <v>268435457</v>
    <v>1</v>
    <v>9</v>
    <v>Express Scripts Holding Co</v>
    <v>10</v>
    <v>11</v>
    <v>Finance</v>
    <v>5</v>
    <v>85.07</v>
    <v>55.8</v>
    <v>0.948461</v>
    <v>Timothy C. Wentworth</v>
    <v>1.53</v>
    <v>1.9387000000000001E-2</v>
    <v>Express Scripts is the largest pharmacy benefit manager in the United States. Through its mail-order pharmacy and network of retail pharmacies, Express Scripts processes approximately 1.4 billion adjusted prescriptions annually for its payer clients.</v>
    <v>USD</v>
    <v>26600</v>
    <v>NASDAQ</v>
    <v>NAS</v>
    <v>126</v>
    <v>One Express Way, St. Louis, MO 63121 USA</v>
    <v>80.685000000000002</v>
    <v>Healthcare Plans</v>
    <v>Stock</v>
    <v>8/08/2018 15:08:56</v>
    <v>17</v>
    <v>79.010000000000005</v>
    <v>45155871918.199997</v>
    <v>Express Scripts Holding Co</v>
    <v>79.17</v>
    <v>9.4517959999999999</v>
    <v>78.92</v>
    <v>80.45</v>
    <v>572172730.84389198</v>
    <v>ESRX</v>
    <v>1460622</v>
    <v>3290577</v>
    <v>2011</v>
  </rv>
  <rv s="2">
    <v>285</v>
  </rv>
  <rv s="0">
    <v>https://www.bing.com/th?id=A2efc070b6a141c6561e830fb770b3498&amp;qlt=95</v>
    <v>https://www.bing.com/images/search?form=xlimg&amp;q=liberty+interactive</v>
    <v>Image of Qurate Retail Inc</v>
  </rv>
  <rv s="8">
    <v>en-US</v>
    <v>azbwkr</v>
    <v>268435456</v>
    <v>268435457</v>
    <v>1</v>
    <v>14</v>
    <v>Qurate Retail Inc</v>
    <v>3</v>
    <v>4</v>
    <v>Finance</v>
    <v>5</v>
    <v>29.11</v>
    <v>20.145</v>
    <v>1.345639</v>
    <v>0.61</v>
    <v>2.7690000000000003E-2</v>
    <v>Qurate Retail Inc, formerly QVC Group is currently one of Liberty Media's three tracking stocks. Liberty Interactive shares track the performance of a subset of Liberty Media's business units, including QVC which generates the majority of the revenue and several small online retailers. It also includes the firm's minority stakes in Expedia, HSN, Interval Leisure, and Tree.com.</v>
    <v>USD</v>
    <v>23079</v>
    <v>NASDAQ</v>
    <v>NAS</v>
    <v>126</v>
    <v>12300 Liberty Boulevard, Englewood, CO 80112 USA</v>
    <v>22.96</v>
    <v>287</v>
    <v>Specialty Retail</v>
    <v>Stock</v>
    <v>8/08/2018 15:07:15</v>
    <v>17</v>
    <v>21.501799999999999</v>
    <v>10495883181</v>
    <v>Qurate Retail Inc</v>
    <v>21.73</v>
    <v>7.7339520000000004</v>
    <v>22.03</v>
    <v>22.64</v>
    <v>476435913.79936498</v>
    <v>QRTEA</v>
    <v>888741</v>
    <v>2994531.90625</v>
    <v>2006</v>
  </rv>
  <rv s="2">
    <v>288</v>
  </rv>
</rvData>
</file>

<file path=xl/richData/rdrichvaluestructure.xml><?xml version="1.0" encoding="utf-8"?>
<rvStructures xmlns="http://schemas.microsoft.com/office/spreadsheetml/2017/richdata" count="13">
  <s t="_imageurl">
    <k n="Address" t="s"/>
    <k n="More Images Address" t="s"/>
    <k n="Text" t="s"/>
  </s>
  <s t="_linkedentitycore">
    <k n="%EntityCulture" t="s"/>
    <k n="%EntityId" t="s"/>
    <k n="%EntityServiceId"/>
    <k n="%EntitySubDomainId"/>
    <k n="%IsRefreshable" t="b"/>
    <k n="_Display" t="spb"/>
    <k n="_DisplayString" t="s"/>
    <k n="_Flags" t="spb"/>
    <k n="_Format" t="spb"/>
    <k n="_Icon" t="s"/>
    <k n="_SubLabel" t="spb"/>
    <k n="52 week high"/>
    <k n="52 week low"/>
    <k n="Beta"/>
    <k n="CEO" t="s"/>
    <k n="Change"/>
    <k n="Change (%)"/>
    <k n="Company description" t="s"/>
    <k n="Currency" t="s"/>
    <k n="Employees"/>
    <k n="Exchange" t="s"/>
    <k n="Exchange abbreviation" t="s"/>
    <k n="ExchangeID" t="s"/>
    <k n="Headquarters" t="s"/>
    <k n="High"/>
    <k n="Image" t="r"/>
    <k n="Industry" t="s"/>
    <k n="Instrument type" t="s"/>
    <k n="Last trade time" t="s"/>
    <k n="LiveExchangeID" t="s"/>
    <k n="Low"/>
    <k n="Market cap"/>
    <k n="Name" t="s"/>
    <k n="Open"/>
    <k n="P/E"/>
    <k n="Previous close"/>
    <k n="Price"/>
    <k n="Shares outstanding"/>
    <k n="Ticker symbol" t="s"/>
    <k n="Volume"/>
    <k n="Volume average"/>
    <k n="Year founded" t="s"/>
  </s>
  <s t="_linkedentity">
    <k n="%cvi" t="r"/>
  </s>
  <s t="_linkedentitycore">
    <k n="%EntityCulture" t="s"/>
    <k n="%EntityId" t="s"/>
    <k n="%EntityServiceId"/>
    <k n="%EntitySubDomainId"/>
    <k n="%IsRefreshable" t="b"/>
    <k n="_Display" t="spb"/>
    <k n="_DisplayString" t="s"/>
    <k n="_Flags" t="spb"/>
    <k n="_Format" t="spb"/>
    <k n="_Icon" t="s"/>
    <k n="_SubLabel" t="spb"/>
    <k n="52 week high"/>
    <k n="52 week low"/>
    <k n="Beta"/>
    <k n="Change"/>
    <k n="Change (%)"/>
    <k n="Currency" t="s"/>
    <k n="Employees"/>
    <k n="Exchange" t="s"/>
    <k n="Exchange abbreviation" t="s"/>
    <k n="ExchangeID" t="s"/>
    <k n="High"/>
    <k n="Image" t="r"/>
    <k n="Industry" t="s"/>
    <k n="Instrument type" t="s"/>
    <k n="Last trade time" t="s"/>
    <k n="LiveExchangeID" t="s"/>
    <k n="Low"/>
    <k n="Market cap"/>
    <k n="Name" t="s"/>
    <k n="Open"/>
    <k n="P/E"/>
    <k n="Previous close"/>
    <k n="Price"/>
    <k n="Shares outstanding"/>
    <k n="Ticker symbol" t="s"/>
    <k n="Volume"/>
    <k n="Volume average"/>
  </s>
  <s t="_linkedentitycore">
    <k n="%EntityCulture" t="s"/>
    <k n="%EntityId" t="s"/>
    <k n="%EntityServiceId"/>
    <k n="%EntitySubDomainId"/>
    <k n="%IsRefreshable" t="b"/>
    <k n="_Display" t="spb"/>
    <k n="_DisplayString" t="s"/>
    <k n="_Flags" t="spb"/>
    <k n="_Format" t="spb"/>
    <k n="_Icon" t="s"/>
    <k n="_SubLabel" t="spb"/>
    <k n="52 week high"/>
    <k n="52 week low"/>
    <k n="CEO" t="s"/>
    <k n="Change"/>
    <k n="Change (%)"/>
    <k n="Company description" t="s"/>
    <k n="Currency" t="s"/>
    <k n="Employees"/>
    <k n="Exchange" t="s"/>
    <k n="Exchange abbreviation" t="s"/>
    <k n="ExchangeID" t="s"/>
    <k n="Headquarters" t="s"/>
    <k n="High"/>
    <k n="Image" t="r"/>
    <k n="Industry" t="s"/>
    <k n="Instrument type" t="s"/>
    <k n="Last trade time" t="s"/>
    <k n="LiveExchangeID" t="s"/>
    <k n="Low"/>
    <k n="Market cap"/>
    <k n="Name" t="s"/>
    <k n="Open"/>
    <k n="P/E"/>
    <k n="Previous close"/>
    <k n="Price"/>
    <k n="Shares outstanding"/>
    <k n="Ticker symbol" t="s"/>
    <k n="Volume"/>
    <k n="Volume average"/>
  </s>
  <s t="_linkedentitycore">
    <k n="%EntityCulture" t="s"/>
    <k n="%EntityId" t="s"/>
    <k n="%EntityServiceId"/>
    <k n="%EntitySubDomainId"/>
    <k n="%IsRefreshable" t="b"/>
    <k n="_Display" t="spb"/>
    <k n="_DisplayString" t="s"/>
    <k n="_Flags" t="spb"/>
    <k n="_Format" t="spb"/>
    <k n="_Icon" t="s"/>
    <k n="_SubLabel" t="spb"/>
    <k n="52 week high"/>
    <k n="52 week low"/>
    <k n="Beta"/>
    <k n="CEO" t="s"/>
    <k n="Change"/>
    <k n="Change (%)"/>
    <k n="Company description" t="s"/>
    <k n="Currency" t="s"/>
    <k n="Employees"/>
    <k n="Exchange" t="s"/>
    <k n="Exchange abbreviation" t="s"/>
    <k n="ExchangeID" t="s"/>
    <k n="Headquarters" t="s"/>
    <k n="High"/>
    <k n="Industry" t="s"/>
    <k n="Instrument type" t="s"/>
    <k n="Last trade time" t="s"/>
    <k n="LiveExchangeID" t="s"/>
    <k n="Low"/>
    <k n="Market cap"/>
    <k n="Name" t="s"/>
    <k n="Open"/>
    <k n="P/E"/>
    <k n="Previous close"/>
    <k n="Price"/>
    <k n="Shares outstanding"/>
    <k n="Ticker symbol" t="s"/>
    <k n="Volume"/>
    <k n="Volume average"/>
    <k n="Year founded" t="s"/>
  </s>
  <s t="_linkedentitycore">
    <k n="%EntityCulture" t="s"/>
    <k n="%EntityId" t="s"/>
    <k n="%EntityServiceId"/>
    <k n="%EntitySubDomainId"/>
    <k n="%IsRefreshable" t="b"/>
    <k n="_Display" t="spb"/>
    <k n="_DisplayString" t="s"/>
    <k n="_Flags" t="spb"/>
    <k n="_Format" t="spb"/>
    <k n="_Icon" t="s"/>
    <k n="_SubLabel" t="spb"/>
    <k n="52 week high"/>
    <k n="52 week low"/>
    <k n="Beta"/>
    <k n="Change"/>
    <k n="Change (%)"/>
    <k n="Currency" t="s"/>
    <k n="Employees"/>
    <k n="Exchange" t="s"/>
    <k n="Exchange abbreviation" t="s"/>
    <k n="ExchangeID" t="s"/>
    <k n="High"/>
    <k n="Instrument type" t="s"/>
    <k n="Last trade time" t="s"/>
    <k n="LiveExchangeID" t="s"/>
    <k n="Low"/>
    <k n="Market cap"/>
    <k n="Name" t="s"/>
    <k n="Open"/>
    <k n="P/E"/>
    <k n="Previous close"/>
    <k n="Price"/>
    <k n="Shares outstanding"/>
    <k n="Ticker symbol" t="s"/>
    <k n="Volume"/>
    <k n="Volume average"/>
  </s>
  <s t="_error">
    <k n="errorType" t="i"/>
    <k n="field" t="s"/>
  </s>
  <s t="_linkedentitycore">
    <k n="%EntityCulture" t="s"/>
    <k n="%EntityId" t="s"/>
    <k n="%EntityServiceId"/>
    <k n="%EntitySubDomainId"/>
    <k n="%IsRefreshable" t="b"/>
    <k n="_Display" t="spb"/>
    <k n="_DisplayString" t="s"/>
    <k n="_Flags" t="spb"/>
    <k n="_Format" t="spb"/>
    <k n="_Icon" t="s"/>
    <k n="_SubLabel" t="spb"/>
    <k n="52 week high"/>
    <k n="52 week low"/>
    <k n="Beta"/>
    <k n="Change"/>
    <k n="Change (%)"/>
    <k n="Company description" t="s"/>
    <k n="Currency" t="s"/>
    <k n="Employees"/>
    <k n="Exchange" t="s"/>
    <k n="Exchange abbreviation" t="s"/>
    <k n="ExchangeID" t="s"/>
    <k n="Headquarters" t="s"/>
    <k n="High"/>
    <k n="Image" t="r"/>
    <k n="Industry" t="s"/>
    <k n="Instrument type" t="s"/>
    <k n="Last trade time" t="s"/>
    <k n="LiveExchangeID" t="s"/>
    <k n="Low"/>
    <k n="Market cap"/>
    <k n="Name" t="s"/>
    <k n="Open"/>
    <k n="P/E"/>
    <k n="Previous close"/>
    <k n="Price"/>
    <k n="Shares outstanding"/>
    <k n="Ticker symbol" t="s"/>
    <k n="Volume"/>
    <k n="Volume average"/>
    <k n="Year founded" t="s"/>
  </s>
  <s t="_linkedentitycore">
    <k n="%EntityCulture" t="s"/>
    <k n="%EntityId" t="s"/>
    <k n="%EntityServiceId"/>
    <k n="%EntitySubDomainId"/>
    <k n="%IsRefreshable" t="b"/>
    <k n="_Display" t="spb"/>
    <k n="_DisplayString" t="s"/>
    <k n="_Flags" t="spb"/>
    <k n="_Format" t="spb"/>
    <k n="_Icon" t="s"/>
    <k n="_SubLabel" t="spb"/>
    <k n="52 week high"/>
    <k n="52 week low"/>
    <k n="Beta"/>
    <k n="Change"/>
    <k n="Change (%)"/>
    <k n="Company description" t="s"/>
    <k n="Currency" t="s"/>
    <k n="Employees"/>
    <k n="Exchange" t="s"/>
    <k n="Exchange abbreviation" t="s"/>
    <k n="ExchangeID" t="s"/>
    <k n="Headquarters" t="s"/>
    <k n="High"/>
    <k n="Industry" t="s"/>
    <k n="Instrument type" t="s"/>
    <k n="Last trade time" t="s"/>
    <k n="LiveExchangeID" t="s"/>
    <k n="Low"/>
    <k n="Market cap"/>
    <k n="Name" t="s"/>
    <k n="Open"/>
    <k n="P/E"/>
    <k n="Previous close"/>
    <k n="Price"/>
    <k n="Shares outstanding"/>
    <k n="Ticker symbol" t="s"/>
    <k n="Volume"/>
    <k n="Volume average"/>
    <k n="Year founded" t="s"/>
  </s>
  <s t="_linkedentitycore">
    <k n="%EntityCulture" t="s"/>
    <k n="%EntityId" t="s"/>
    <k n="%EntityServiceId"/>
    <k n="%EntitySubDomainId"/>
    <k n="%IsRefreshable" t="b"/>
    <k n="_Display" t="spb"/>
    <k n="_DisplayString" t="s"/>
    <k n="_Flags" t="spb"/>
    <k n="_Format" t="spb"/>
    <k n="_Icon" t="s"/>
    <k n="_SubLabel" t="spb"/>
    <k n="52 week high"/>
    <k n="52 week low"/>
    <k n="Beta"/>
    <k n="Change"/>
    <k n="Change (%)"/>
    <k n="Currency" t="s"/>
    <k n="Employees"/>
    <k n="Exchange" t="s"/>
    <k n="Exchange abbreviation" t="s"/>
    <k n="ExchangeID" t="s"/>
    <k n="High"/>
    <k n="Image" t="r"/>
    <k n="Instrument type" t="s"/>
    <k n="Last trade time" t="s"/>
    <k n="LiveExchangeID" t="s"/>
    <k n="Low"/>
    <k n="Market cap"/>
    <k n="Name" t="s"/>
    <k n="Open"/>
    <k n="P/E"/>
    <k n="Previous close"/>
    <k n="Price"/>
    <k n="Shares outstanding"/>
    <k n="Ticker symbol" t="s"/>
    <k n="Volume"/>
    <k n="Volume average"/>
  </s>
  <s t="_linkedentitycore">
    <k n="%EntityCulture" t="s"/>
    <k n="%EntityId" t="s"/>
    <k n="%EntityServiceId"/>
    <k n="%EntitySubDomainId"/>
    <k n="%IsRefreshable" t="b"/>
    <k n="_Display" t="spb"/>
    <k n="_DisplayString" t="s"/>
    <k n="_Flags" t="spb"/>
    <k n="_Format" t="spb"/>
    <k n="_Icon" t="s"/>
    <k n="_SubLabel" t="spb"/>
    <k n="52 week high"/>
    <k n="52 week low"/>
    <k n="Beta"/>
    <k n="Change"/>
    <k n="Change (%)"/>
    <k n="Currency" t="s"/>
    <k n="Exchange" t="s"/>
    <k n="Exchange abbreviation" t="s"/>
    <k n="ExchangeID" t="s"/>
    <k n="High"/>
    <k n="Instrument type" t="s"/>
    <k n="Last trade time" t="s"/>
    <k n="LiveExchangeID" t="s"/>
    <k n="Low"/>
    <k n="Name" t="s"/>
    <k n="Open"/>
    <k n="Previous close"/>
    <k n="Price"/>
    <k n="Ticker symbol" t="s"/>
    <k n="Volume"/>
    <k n="Volume average"/>
  </s>
  <s t="_linkedentitycore">
    <k n="%EntityCulture" t="s"/>
    <k n="%EntityId" t="s"/>
    <k n="%EntityServiceId"/>
    <k n="%EntitySubDomainId"/>
    <k n="%IsRefreshable" t="b"/>
    <k n="_Display" t="spb"/>
    <k n="_DisplayString" t="s"/>
    <k n="_Flags" t="spb"/>
    <k n="_Format" t="spb"/>
    <k n="_Icon" t="s"/>
    <k n="_SubLabel" t="spb"/>
    <k n="52 week high"/>
    <k n="52 week low"/>
    <k n="CEO" t="s"/>
    <k n="Change"/>
    <k n="Change (%)"/>
    <k n="Company description" t="s"/>
    <k n="Currency" t="s"/>
    <k n="Employees"/>
    <k n="Exchange" t="s"/>
    <k n="Exchange abbreviation" t="s"/>
    <k n="ExchangeID" t="s"/>
    <k n="Headquarters" t="s"/>
    <k n="High"/>
    <k n="Image" t="r"/>
    <k n="Industry" t="s"/>
    <k n="Instrument type" t="s"/>
    <k n="Last trade time" t="s"/>
    <k n="LiveExchangeID" t="s"/>
    <k n="Low"/>
    <k n="Market cap"/>
    <k n="Name" t="s"/>
    <k n="Open"/>
    <k n="P/E"/>
    <k n="Previous close"/>
    <k n="Price"/>
    <k n="Shares outstanding"/>
    <k n="Ticker symbol" t="s"/>
    <k n="Volume"/>
    <k n="Volume average"/>
    <k n="Year founded" t="s"/>
  </s>
</rvStructures>
</file>

<file path=xl/richData/rdsupportingpropertybag.xml><?xml version="1.0" encoding="utf-8"?>
<supportingPropertyBags xmlns="http://schemas.microsoft.com/office/spreadsheetml/2017/richdata2">
  <spbArrays count="10">
    <a count="42">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CEO</v>
      <v t="s">Company description</v>
      <v t="s">Employees</v>
      <v t="s">Year founded</v>
      <v t="s">Headquarters</v>
      <v t="s">Industry</v>
      <v t="s">Instrument type</v>
      <v t="s">_Flags</v>
      <v t="s">LiveExchangeID</v>
      <v t="s">ExchangeID</v>
      <v t="s">Image</v>
      <v t="s">_Display</v>
    </a>
    <a count="38">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Employees</v>
      <v t="s">Industry</v>
      <v t="s">Instrument type</v>
      <v t="s">_Flags</v>
      <v t="s">LiveExchangeID</v>
      <v t="s">ExchangeID</v>
      <v t="s">Image</v>
      <v t="s">_Display</v>
    </a>
    <a count="40">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P/E</v>
      <v t="s">Shares outstanding</v>
      <v t="s">CEO</v>
      <v t="s">Company description</v>
      <v t="s">Employees</v>
      <v t="s">Headquarters</v>
      <v t="s">Industry</v>
      <v t="s">Instrument type</v>
      <v t="s">_Flags</v>
      <v t="s">LiveExchangeID</v>
      <v t="s">ExchangeID</v>
      <v t="s">Image</v>
      <v t="s">_Display</v>
    </a>
    <a count="41">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CEO</v>
      <v t="s">Company description</v>
      <v t="s">Employees</v>
      <v t="s">Year founded</v>
      <v t="s">Headquarters</v>
      <v t="s">Industry</v>
      <v t="s">Instrument type</v>
      <v t="s">_Flags</v>
      <v t="s">LiveExchangeID</v>
      <v t="s">ExchangeID</v>
      <v t="s">_Display</v>
    </a>
    <a count="36">
      <v t="s">%EntityServiceId</v>
      <v t="s">_Format</v>
      <v t="s">%EntitySubDomainId</v>
      <v t="s">_Icon</v>
      <v t="s">%EntityCulture</v>
      <v t="s">%IsRefreshable</v>
      <v t="s">%EntityId</v>
      <v t="s">Name</v>
      <v t="s">_DisplayString</v>
      <v t="s">Price</v>
      <v t="s">Exchange</v>
      <v t="s">_SubLabel</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Employees</v>
      <v t="s">Instrument type</v>
      <v t="s">_Flags</v>
      <v t="s">LiveExchangeID</v>
      <v t="s">ExchangeID</v>
      <v t="s">_Display</v>
    </a>
    <a count="41">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Company description</v>
      <v t="s">Employees</v>
      <v t="s">Year founded</v>
      <v t="s">Headquarters</v>
      <v t="s">Industry</v>
      <v t="s">Instrument type</v>
      <v t="s">_Flags</v>
      <v t="s">LiveExchangeID</v>
      <v t="s">ExchangeID</v>
      <v t="s">Image</v>
      <v t="s">_Display</v>
    </a>
    <a count="40">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Company description</v>
      <v t="s">Employees</v>
      <v t="s">Year founded</v>
      <v t="s">Headquarters</v>
      <v t="s">Industry</v>
      <v t="s">Instrument type</v>
      <v t="s">_Flags</v>
      <v t="s">LiveExchangeID</v>
      <v t="s">ExchangeID</v>
      <v t="s">_Display</v>
    </a>
    <a count="37">
      <v t="s">%EntityServiceId</v>
      <v t="s">_Format</v>
      <v t="s">%EntitySubDomainId</v>
      <v t="s">_Icon</v>
      <v t="s">%EntityCulture</v>
      <v t="s">%IsRefreshable</v>
      <v t="s">%EntityId</v>
      <v t="s">Name</v>
      <v t="s">_DisplayString</v>
      <v t="s">Price</v>
      <v t="s">Exchange</v>
      <v t="s">_SubLabel</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Employees</v>
      <v t="s">Instrument type</v>
      <v t="s">_Flags</v>
      <v t="s">LiveExchangeID</v>
      <v t="s">ExchangeID</v>
      <v t="s">Image</v>
      <v t="s">_Display</v>
    </a>
    <a count="32">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Beta</v>
      <v t="s">Instrument type</v>
      <v t="s">_Flags</v>
      <v t="s">LiveExchangeID</v>
      <v t="s">ExchangeID</v>
      <v t="s">_Display</v>
    </a>
    <a count="41">
      <v t="s">%EntityServiceId</v>
      <v t="s">_Format</v>
      <v t="s">%EntitySubDomainId</v>
      <v t="s">_Icon</v>
      <v t="s">%EntityCulture</v>
      <v t="s">%IsRefreshable</v>
      <v t="s">%EntityId</v>
      <v t="s">Name</v>
      <v t="s">_DisplayString</v>
      <v t="s">_SubLabel</v>
      <v t="s">Price</v>
      <v t="s">Exchange</v>
      <v t="s">Last trade time</v>
      <v t="s">Ticker symbol</v>
      <v t="s">Exchange abbreviation</v>
      <v t="s">Change</v>
      <v t="s">Change (%)</v>
      <v t="s">Currency</v>
      <v t="s">Previous close</v>
      <v t="s">Open</v>
      <v t="s">High</v>
      <v t="s">Low</v>
      <v t="s">52 week high</v>
      <v t="s">52 week low</v>
      <v t="s">Volume</v>
      <v t="s">Volume average</v>
      <v t="s">Market cap</v>
      <v t="s">P/E</v>
      <v t="s">Shares outstanding</v>
      <v t="s">CEO</v>
      <v t="s">Company description</v>
      <v t="s">Employees</v>
      <v t="s">Year founded</v>
      <v t="s">Headquarters</v>
      <v t="s">Industry</v>
      <v t="s">Instrument type</v>
      <v t="s">_Flags</v>
      <v t="s">LiveExchangeID</v>
      <v t="s">ExchangeID</v>
      <v t="s">Image</v>
      <v t="s">_Display</v>
    </a>
  </spbArrays>
  <spbData count="21">
    <spb s="0">
      <v>0</v>
    </spb>
    <spb s="1">
      <v>0</v>
      <v>0</v>
    </spb>
    <spb s="2">
      <v>0</v>
      <v>0</v>
      <v>0</v>
    </spb>
    <spb s="3">
      <v>1</v>
      <v>2</v>
      <v>2</v>
    </spb>
    <spb s="4">
      <v>1</v>
      <v>2</v>
      <v>2</v>
      <v>1</v>
      <v>3</v>
      <v>1</v>
      <v>4</v>
      <v>1</v>
      <v>1</v>
      <v>5</v>
      <v>5</v>
      <v>6</v>
      <v>7</v>
      <v>1</v>
      <v>1</v>
      <v>1</v>
      <v>5</v>
      <v>8</v>
      <v>9</v>
      <v>9</v>
      <v>5</v>
    </spb>
    <spb s="5">
      <v>BATS BZX Real-Time Last Price</v>
      <v>from previous close</v>
      <v>from previous close</v>
      <v>GMT</v>
    </spb>
    <spb s="0">
      <v>1</v>
    </spb>
    <spb s="0">
      <v>2</v>
    </spb>
    <spb s="6">
      <v>1</v>
      <v>2</v>
      <v>1</v>
      <v>3</v>
      <v>1</v>
      <v>4</v>
      <v>1</v>
      <v>1</v>
      <v>5</v>
      <v>5</v>
      <v>6</v>
      <v>7</v>
      <v>1</v>
      <v>1</v>
      <v>1</v>
      <v>5</v>
      <v>8</v>
      <v>9</v>
      <v>9</v>
      <v>5</v>
    </spb>
    <spb s="0">
      <v>3</v>
    </spb>
    <spb s="7">
      <v>2</v>
      <v>2</v>
    </spb>
    <spb s="8">
      <v>1</v>
      <v>2</v>
      <v>2</v>
      <v>1</v>
      <v>3</v>
      <v>1</v>
      <v>1</v>
      <v>1</v>
      <v>5</v>
      <v>5</v>
      <v>6</v>
      <v>7</v>
      <v>1</v>
      <v>1</v>
      <v>1</v>
      <v>5</v>
      <v>8</v>
      <v>9</v>
      <v>9</v>
      <v>5</v>
    </spb>
    <spb s="0">
      <v>4</v>
    </spb>
    <spb s="9">
      <v>from previous close</v>
      <v>from previous close</v>
      <v>GMT</v>
    </spb>
    <spb s="0">
      <v>5</v>
    </spb>
    <spb s="0">
      <v>6</v>
    </spb>
    <spb s="0">
      <v>7</v>
    </spb>
    <spb s="0">
      <v>8</v>
    </spb>
    <spb s="10">
      <v>2</v>
      <v>2</v>
      <v>2</v>
      <v>3</v>
      <v>1</v>
      <v>1</v>
      <v>2</v>
      <v>5</v>
      <v>6</v>
      <v>1</v>
      <v>1</v>
      <v>1</v>
      <v>5</v>
      <v>8</v>
      <v>9</v>
      <v>9</v>
    </spb>
    <spb s="11">
      <v>BATS BZX Real-Time Last Price</v>
      <v>GMT</v>
    </spb>
    <spb s="0">
      <v>9</v>
    </spb>
  </spbData>
</supportingPropertyBags>
</file>

<file path=xl/richData/rdsupportingpropertybagstructure.xml><?xml version="1.0" encoding="utf-8"?>
<spbStructures xmlns="http://schemas.microsoft.com/office/spreadsheetml/2017/richdata2" count="12">
  <s>
    <k n="^Order" t="spba"/>
  </s>
  <s>
    <k n="ShowInDotNotation" t="b"/>
    <k n="ShowInAutoComplete" t="b"/>
  </s>
  <s>
    <k n="ShowInCardView" t="b"/>
    <k n="ShowInDotNotation" t="b"/>
    <k n="ShowInAutoComplete" t="b"/>
  </s>
  <s>
    <k n="Image" t="spb"/>
    <k n="ExchangeID" t="spb"/>
    <k n="LiveExchangeID" t="spb"/>
  </s>
  <s>
    <k n="Low" t="i"/>
    <k n="P/E" t="i"/>
    <k n="Beta" t="i"/>
    <k n="High" t="i"/>
    <k n="Name" t="i"/>
    <k n="Open" t="i"/>
    <k n="Image" t="i"/>
    <k n="Price" t="i"/>
    <k n="Change" t="i"/>
    <k n="Volume" t="i"/>
    <k n="Employees" t="i"/>
    <k n="Change (%)" t="i"/>
    <k n="Market cap" t="i"/>
    <k n="52 week low" t="i"/>
    <k n="52 week high" t="i"/>
    <k n="Previous close" t="i"/>
    <k n="Volume average" t="i"/>
    <k n="_DisplayString" t="i"/>
    <k n="%EntityServiceId" t="i"/>
    <k n="%EntitySubDomainId" t="i"/>
    <k n="Shares outstanding" t="i"/>
  </s>
  <s>
    <k n="Price" t="s"/>
    <k n="Change" t="s"/>
    <k n="Change (%)" t="s"/>
    <k n="Last trade time" t="s"/>
  </s>
  <s>
    <k n="Low" t="i"/>
    <k n="P/E" t="i"/>
    <k n="High" t="i"/>
    <k n="Name" t="i"/>
    <k n="Open" t="i"/>
    <k n="Image" t="i"/>
    <k n="Price" t="i"/>
    <k n="Change" t="i"/>
    <k n="Volume" t="i"/>
    <k n="Employees" t="i"/>
    <k n="Change (%)" t="i"/>
    <k n="Market cap" t="i"/>
    <k n="52 week low" t="i"/>
    <k n="52 week high" t="i"/>
    <k n="Previous close" t="i"/>
    <k n="Volume average" t="i"/>
    <k n="_DisplayString" t="i"/>
    <k n="%EntityServiceId" t="i"/>
    <k n="%EntitySubDomainId" t="i"/>
    <k n="Shares outstanding" t="i"/>
  </s>
  <s>
    <k n="ExchangeID" t="spb"/>
    <k n="LiveExchangeID" t="spb"/>
  </s>
  <s>
    <k n="Low" t="i"/>
    <k n="P/E" t="i"/>
    <k n="Beta" t="i"/>
    <k n="High" t="i"/>
    <k n="Name" t="i"/>
    <k n="Open" t="i"/>
    <k n="Price" t="i"/>
    <k n="Change" t="i"/>
    <k n="Volume" t="i"/>
    <k n="Employees" t="i"/>
    <k n="Change (%)" t="i"/>
    <k n="Market cap" t="i"/>
    <k n="52 week low" t="i"/>
    <k n="52 week high" t="i"/>
    <k n="Previous close" t="i"/>
    <k n="Volume average" t="i"/>
    <k n="_DisplayString" t="i"/>
    <k n="%EntityServiceId" t="i"/>
    <k n="%EntitySubDomainId" t="i"/>
    <k n="Shares outstanding" t="i"/>
  </s>
  <s>
    <k n="Change" t="s"/>
    <k n="Change (%)" t="s"/>
    <k n="Last trade time" t="s"/>
  </s>
  <s>
    <k n="Low" t="i"/>
    <k n="Beta" t="i"/>
    <k n="High" t="i"/>
    <k n="Name" t="i"/>
    <k n="Open" t="i"/>
    <k n="Price" t="i"/>
    <k n="Change" t="i"/>
    <k n="Volume" t="i"/>
    <k n="Change (%)" t="i"/>
    <k n="52 week low" t="i"/>
    <k n="52 week high" t="i"/>
    <k n="Previous close" t="i"/>
    <k n="Volume average" t="i"/>
    <k n="_DisplayString" t="i"/>
    <k n="%EntityServiceId" t="i"/>
    <k n="%EntitySubDomainId" t="i"/>
  </s>
  <s>
    <k n="Price" t="s"/>
    <k n="Last trade time"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6">
    <x:dxf>
      <x:numFmt numFmtId="165" formatCode="_([$$-409]* #,##0.00_);_([$$-409]* \(#,##0.00\);_([$$-409]* &quot;-&quot;??_);_(@_)"/>
    </x:dxf>
    <x:dxf>
      <x:numFmt numFmtId="4" formatCode="#,##0.00"/>
    </x:dxf>
    <x:dxf>
      <x:numFmt numFmtId="3" formatCode="#,##0"/>
    </x:dxf>
    <x:dxf>
      <x:numFmt numFmtId="14" formatCode="0.00%"/>
    </x:dxf>
    <x:dxf>
      <x:numFmt numFmtId="164" formatCode="_([$$-409]* #,##0_);_([$$-409]* \(#,##0\);_([$$-409]* &quot;-&quot;_);_(@_)"/>
    </x:dxf>
    <x:dxf>
      <x:numFmt numFmtId="2" formatCode="0.00"/>
    </x:dxf>
  </dxfs>
  <richProperties>
    <rPr n="IsTitleField" t="b"/>
    <rPr n="IsHeroField" t="b"/>
    <rPr n="ShouldShowInCell" t="b"/>
  </richProperties>
  <richStyles>
    <rSty dxfid="0"/>
    <rSty dxfid="1"/>
    <rSty>
      <rpv i="0">1</rpv>
    </rSty>
    <rSty>
      <rpv i="1">1</rpv>
    </rSty>
    <rSty dxfid="2"/>
    <rSty dxfid="3"/>
    <rSty dxfid="4"/>
    <rSty>
      <rpv i="2">1</rpv>
    </rSty>
    <rSty dxfid="5"/>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B09B38-9DAE-4794-B29A-8EF3276BBFED}" name="Table1" displayName="Table1" ref="A1:AH106" totalsRowCount="1" headerRowDxfId="69" dataDxfId="68">
  <autoFilter ref="A1:AH105" xr:uid="{9246523D-0061-4FC2-9605-5FEA4923371A}"/>
  <sortState xmlns:xlrd2="http://schemas.microsoft.com/office/spreadsheetml/2017/richdata2" ref="A2:AH105">
    <sortCondition ref="G1:G105"/>
  </sortState>
  <tableColumns count="34">
    <tableColumn id="1" xr3:uid="{61CB0442-91DE-454A-824E-B8BC4DFCD549}" name="Rank" totalsRowLabel="Totals" dataDxfId="67" totalsRowDxfId="66"/>
    <tableColumn id="3" xr3:uid="{1F50F9D4-3B9A-4CF3-AA7D-E028765997D6}" name="Company" dataDxfId="65" totalsRowDxfId="64"/>
    <tableColumn id="5" xr3:uid="{AFA7EB97-BF79-447E-950C-C730931E0B4F}" name="Ticker" dataDxfId="63" totalsRowDxfId="62">
      <calculatedColumnFormula>_FV(Table1[[#This Row],[Company]],"Ticker symbol",TRUE)</calculatedColumnFormula>
    </tableColumn>
    <tableColumn id="26" xr3:uid="{2721280B-B97A-48DF-B7C0-4FB08C222D2D}" name="P/E" totalsRowFunction="average" dataDxfId="61" totalsRowDxfId="60">
      <calculatedColumnFormula>_FV(Table1[[#This Row],[Company]],"P/E",TRUE)</calculatedColumnFormula>
    </tableColumn>
    <tableColumn id="13" xr3:uid="{B750D5B8-30ED-4752-ACC5-87997E9F4929}" name="Beta" totalsRowFunction="average" dataDxfId="59" totalsRowDxfId="58">
      <calculatedColumnFormula>_FV(Table1[[#This Row],[Company]],"Beta")</calculatedColumnFormula>
    </tableColumn>
    <tableColumn id="29" xr3:uid="{A7664150-6674-4C05-BB33-1D8F214D1196}" name="B day" dataDxfId="57" totalsRowDxfId="56"/>
    <tableColumn id="6" xr3:uid="{AEFB1F55-5883-409B-9236-9DCDA86B431E}" name="% Change" totalsRowFunction="average" dataDxfId="55" totalsRowDxfId="54">
      <calculatedColumnFormula>_FV(Table1[[#This Row],[Company]],"Change (%)",TRUE)</calculatedColumnFormula>
    </tableColumn>
    <tableColumn id="9" xr3:uid="{1E1FDE2C-5884-40C7-B6C5-6D376C501CAD}" name="% volume" totalsRowFunction="average" dataDxfId="53" totalsRowDxfId="52"/>
    <tableColumn id="31" xr3:uid="{AD7A5B0A-3D8D-4F11-9575-0E0018F94C1E}" name="vol so far today" dataDxfId="51" totalsRowDxfId="50"/>
    <tableColumn id="11" xr3:uid="{65067E60-7D8A-4863-AA0E-08789035B809}" name="% float" totalsRowFunction="average" dataDxfId="49" totalsRowDxfId="48"/>
    <tableColumn id="24" xr3:uid="{DCC2EBE6-5671-42E0-AA4F-323155E8EC7E}" name="year range" totalsRowFunction="average" dataDxfId="47" totalsRowDxfId="46"/>
    <tableColumn id="4" xr3:uid="{37A47E6D-CFF4-4258-A46E-7563212B6463}" name="day range" dataDxfId="45" totalsRowDxfId="44">
      <calculatedColumnFormula>(_FV(Table1[[#This Row],[Company]],"High",TRUE)-_FV(Table1[[#This Row],[Company]],"Low",TRUE))/_FV(Table1[[#This Row],[Company]],"Price")</calculatedColumnFormula>
    </tableColumn>
    <tableColumn id="28" xr3:uid="{BDC76150-67C2-4A2F-9567-CF4FBB0BBFAF}" name="day to year" dataDxfId="43" totalsRowDxfId="42">
      <calculatedColumnFormula>(Table1[day range]/Table1[year range])</calculatedColumnFormula>
    </tableColumn>
    <tableColumn id="12" xr3:uid="{E36232C8-88DC-41A0-9063-5F24AFC955EE}" name="Market cap" totalsRowFunction="sum" dataDxfId="41" totalsRowDxfId="40">
      <calculatedColumnFormula>_FV(Table1[[#This Row],[Company]],"Market cap",TRUE)</calculatedColumnFormula>
    </tableColumn>
    <tableColumn id="27" xr3:uid="{A56640A4-77C8-43D1-ADBA-E1CB45AD41F0}" name="cap ^" totalsRowFunction="average" dataDxfId="39" totalsRowDxfId="38"/>
    <tableColumn id="19" xr3:uid="{7552BC13-7096-4CF8-AB75-29B035DC7E40}" name="% 52 low" totalsRowFunction="average" dataDxfId="37" totalsRowDxfId="36"/>
    <tableColumn id="14" xr3:uid="{96839583-60B9-4C2A-8E88-19ECEFC05569}" name="52 week low" totalsRowFunction="average" dataDxfId="35" totalsRowDxfId="34">
      <calculatedColumnFormula>_FV(Table1[[#This Row],[Company]],"52 week low",TRUE)</calculatedColumnFormula>
    </tableColumn>
    <tableColumn id="15" xr3:uid="{7660670D-4981-4929-878B-7855AA861DC2}" name="Low" totalsRowFunction="average" dataDxfId="33" totalsRowDxfId="32">
      <calculatedColumnFormula>_FV(Table1[[#This Row],[Company]],"Low")</calculatedColumnFormula>
    </tableColumn>
    <tableColumn id="16" xr3:uid="{091CEED9-98B2-46A9-85AC-EDFC6AE5F4FC}" name="Price" totalsRowFunction="average" dataDxfId="31" totalsRowDxfId="30">
      <calculatedColumnFormula>_FV(Table1[[#This Row],[Company]],"Price")</calculatedColumnFormula>
    </tableColumn>
    <tableColumn id="17" xr3:uid="{0A271F1F-1FCB-4616-9631-0D29A636E343}" name="High" totalsRowFunction="average" dataDxfId="29" totalsRowDxfId="28">
      <calculatedColumnFormula>_FV(Table1[[#This Row],[Company]],"High")</calculatedColumnFormula>
    </tableColumn>
    <tableColumn id="18" xr3:uid="{112838EC-6C02-43FB-A3D4-5E085FF8E9B4}" name="52 wk high" totalsRowFunction="average" dataDxfId="27" totalsRowDxfId="26">
      <calculatedColumnFormula>_FV(Table1[[#This Row],[Company]],"52 week high",TRUE)</calculatedColumnFormula>
    </tableColumn>
    <tableColumn id="20" xr3:uid="{7DA006A1-29EA-4AB2-BC01-14955790CB9B}" name="% 52 high" totalsRowFunction="average" dataDxfId="25" totalsRowDxfId="24"/>
    <tableColumn id="32" xr3:uid="{0003A6F0-06E0-48C9-B7D0-1C3AA7BBDC86}" name="hi lo year" dataDxfId="23" totalsRowDxfId="22"/>
    <tableColumn id="33" xr3:uid="{B915BF81-5EBD-4B20-9CCA-72084A705386}" name="hi low day" dataDxfId="21" totalsRowDxfId="20"/>
    <tableColumn id="22" xr3:uid="{35C4E291-0E32-40A8-B153-9FEE615EB4A5}" name="Prev close" dataDxfId="19" totalsRowDxfId="18">
      <calculatedColumnFormula>_FV(Table1[[#This Row],[Company]],"Previous close",TRUE)</calculatedColumnFormula>
    </tableColumn>
    <tableColumn id="21" xr3:uid="{4C1037A5-7B78-4FC3-B574-31E39949466E}" name="Change" totalsRowFunction="average" dataDxfId="17" totalsRowDxfId="16">
      <calculatedColumnFormula>_FV(Table1[[#This Row],[Company]],"Change")</calculatedColumnFormula>
    </tableColumn>
    <tableColumn id="30" xr3:uid="{7141B4DB-D93A-4D03-B164-2F2A5C7B3EA2}" name="Open" dataDxfId="15" totalsRowDxfId="14">
      <calculatedColumnFormula>_FV(Table1[[#This Row],[Company]],"Open")</calculatedColumnFormula>
    </tableColumn>
    <tableColumn id="2" xr3:uid="{A1EA9E42-9294-45C9-B729-784965C5D81E}" name="Weight" dataDxfId="13" totalsRowDxfId="12"/>
    <tableColumn id="25" xr3:uid="{3453E5EE-16F3-4708-B102-55788A1E0164}" name="Index Impact" totalsRowFunction="average" dataDxfId="11" totalsRowDxfId="10"/>
    <tableColumn id="7" xr3:uid="{B8F55A44-01B1-43D6-98A1-666BB2EBA082}" name="Volume" totalsRowFunction="average" dataDxfId="9" totalsRowDxfId="8">
      <calculatedColumnFormula>_FV(Table1[[#This Row],[Company]],"Volume")</calculatedColumnFormula>
    </tableColumn>
    <tableColumn id="8" xr3:uid="{45B1268E-E80F-4316-BCAD-39EBE2FA0645}" name="Avg vol" totalsRowFunction="average" dataDxfId="7" totalsRowDxfId="6">
      <calculatedColumnFormula>_FV(Table1[[#This Row],[Company]],"Volume average",TRUE)</calculatedColumnFormula>
    </tableColumn>
    <tableColumn id="10" xr3:uid="{48B98AC0-E512-425E-B031-A0C6E926EBAB}" name="Float" totalsRowFunction="average" dataDxfId="5" totalsRowDxfId="4">
      <calculatedColumnFormula>_FV(Table1[[#This Row],[Company]],"Shares outstanding",TRUE)</calculatedColumnFormula>
    </tableColumn>
    <tableColumn id="23" xr3:uid="{BC4462AA-FD3A-4CE2-9476-1CB006D8CBDD}" name="Last trade time" dataDxfId="3" totalsRowDxfId="2">
      <calculatedColumnFormula>_FV(Table1[[#This Row],[Company]],"Last trade time",TRUE)</calculatedColumnFormula>
    </tableColumn>
    <tableColumn id="34" xr3:uid="{CF1047B0-2124-4D32-B4B1-1583496B2039}" name="Industry" dataDxfId="1" totalsRowDxfId="0">
      <calculatedColumnFormula>_FV(Table1[[#This Row],[Company]],"Industry")</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0E701-D329-4601-A754-1806814D490F}">
  <dimension ref="A1:AJ112"/>
  <sheetViews>
    <sheetView tabSelected="1" workbookViewId="0">
      <selection activeCell="A17" sqref="A17:XFD17"/>
    </sheetView>
  </sheetViews>
  <sheetFormatPr defaultRowHeight="15" x14ac:dyDescent="0.25"/>
  <cols>
    <col min="2" max="2" width="38.42578125" bestFit="1" customWidth="1"/>
    <col min="3" max="3" width="11.85546875" bestFit="1" customWidth="1"/>
    <col min="4" max="4" width="13.28515625" bestFit="1" customWidth="1"/>
    <col min="6" max="6" width="9.140625" style="9"/>
    <col min="7" max="7" width="9.28515625" bestFit="1" customWidth="1"/>
    <col min="8" max="8" width="15.7109375" bestFit="1" customWidth="1"/>
    <col min="9" max="9" width="15.140625" bestFit="1" customWidth="1"/>
    <col min="10" max="10" width="13" style="9" bestFit="1" customWidth="1"/>
    <col min="11" max="11" width="11.28515625" style="9" customWidth="1"/>
    <col min="12" max="12" width="11.7109375" customWidth="1"/>
    <col min="13" max="13" width="12.140625" bestFit="1" customWidth="1"/>
    <col min="14" max="14" width="23.140625" bestFit="1" customWidth="1"/>
    <col min="15" max="15" width="17.42578125" bestFit="1" customWidth="1"/>
    <col min="16" max="17" width="15" bestFit="1" customWidth="1"/>
    <col min="18" max="18" width="11.28515625" customWidth="1"/>
    <col min="19" max="19" width="15" bestFit="1" customWidth="1"/>
    <col min="20" max="20" width="12.5703125" style="9" bestFit="1" customWidth="1"/>
    <col min="21" max="21" width="14.140625" bestFit="1" customWidth="1"/>
    <col min="22" max="22" width="12.5703125" customWidth="1"/>
    <col min="23" max="23" width="11" bestFit="1" customWidth="1"/>
    <col min="24" max="24" width="15" bestFit="1" customWidth="1"/>
    <col min="25" max="25" width="14.28515625" bestFit="1" customWidth="1"/>
    <col min="26" max="26" width="16.85546875" customWidth="1"/>
    <col min="27" max="27" width="16.85546875" style="9" customWidth="1"/>
    <col min="28" max="28" width="16.85546875" bestFit="1" customWidth="1"/>
    <col min="29" max="29" width="21" customWidth="1"/>
    <col min="30" max="30" width="12.85546875" bestFit="1" customWidth="1"/>
    <col min="31" max="31" width="13.28515625" style="14" bestFit="1" customWidth="1"/>
    <col min="32" max="32" width="14.140625" bestFit="1" customWidth="1"/>
    <col min="33" max="33" width="19.85546875" style="20" customWidth="1"/>
    <col min="34" max="34" width="26.85546875" customWidth="1"/>
    <col min="35" max="35" width="13.5703125" bestFit="1" customWidth="1"/>
    <col min="36" max="36" width="13.7109375" style="16" bestFit="1" customWidth="1"/>
  </cols>
  <sheetData>
    <row r="1" spans="1:36" ht="15.95" customHeight="1" x14ac:dyDescent="0.25">
      <c r="A1" s="10" t="s">
        <v>0</v>
      </c>
      <c r="B1" s="10" t="s">
        <v>1</v>
      </c>
      <c r="C1" s="10" t="s">
        <v>21</v>
      </c>
      <c r="D1" s="10" t="s">
        <v>22</v>
      </c>
      <c r="E1" s="10" t="s">
        <v>8</v>
      </c>
      <c r="F1" s="11" t="s">
        <v>39</v>
      </c>
      <c r="G1" s="11" t="s">
        <v>19</v>
      </c>
      <c r="H1" s="10" t="s">
        <v>30</v>
      </c>
      <c r="I1" s="10" t="s">
        <v>32</v>
      </c>
      <c r="J1" s="10" t="s">
        <v>5</v>
      </c>
      <c r="K1" s="10" t="s">
        <v>29</v>
      </c>
      <c r="L1" s="10" t="s">
        <v>28</v>
      </c>
      <c r="M1" s="10" t="s">
        <v>27</v>
      </c>
      <c r="N1" s="10" t="s">
        <v>7</v>
      </c>
      <c r="O1" s="10" t="s">
        <v>23</v>
      </c>
      <c r="P1" s="11" t="s">
        <v>13</v>
      </c>
      <c r="Q1" s="10" t="s">
        <v>9</v>
      </c>
      <c r="R1" s="10" t="s">
        <v>10</v>
      </c>
      <c r="S1" s="10" t="s">
        <v>11</v>
      </c>
      <c r="T1" s="10" t="s">
        <v>12</v>
      </c>
      <c r="U1" s="10" t="s">
        <v>14</v>
      </c>
      <c r="V1" s="11" t="s">
        <v>15</v>
      </c>
      <c r="W1" s="11" t="s">
        <v>33</v>
      </c>
      <c r="X1" s="11" t="s">
        <v>38</v>
      </c>
      <c r="Y1" s="10" t="s">
        <v>17</v>
      </c>
      <c r="Z1" s="12" t="s">
        <v>16</v>
      </c>
      <c r="AA1" s="10" t="s">
        <v>31</v>
      </c>
      <c r="AB1" s="10" t="s">
        <v>2</v>
      </c>
      <c r="AC1" s="18" t="s">
        <v>20</v>
      </c>
      <c r="AD1" s="10" t="s">
        <v>3</v>
      </c>
      <c r="AE1" s="15" t="s">
        <v>6</v>
      </c>
      <c r="AF1" s="10" t="s">
        <v>4</v>
      </c>
      <c r="AG1" s="10" t="s">
        <v>18</v>
      </c>
      <c r="AH1" s="10" t="s">
        <v>40</v>
      </c>
      <c r="AJ1"/>
    </row>
    <row r="2" spans="1:36" ht="15.95" customHeight="1" x14ac:dyDescent="0.25">
      <c r="A2" s="1">
        <v>46</v>
      </c>
      <c r="B2" s="2" t="e" vm="1">
        <v>#VALUE!</v>
      </c>
      <c r="C2" s="1" t="str">
        <f>_FV(Table1[[#This Row],[Company]],"Ticker symbol",TRUE)</f>
        <v>REGN</v>
      </c>
      <c r="D2" s="7">
        <f>_FV(Table1[[#This Row],[Company]],"P/E",TRUE)</f>
        <v>28.248588000000002</v>
      </c>
      <c r="E2" s="7">
        <f>_FV(Table1[[#This Row],[Company]],"Beta")</f>
        <v>1.260659</v>
      </c>
      <c r="F2" s="4">
        <f>ABS(_FV(Table1[[#This Row],[Company]],"Change (%)",TRUE)/_FV(Table1[[#This Row],[Company]],"Beta"))</f>
        <v>3.8612344813307962E-2</v>
      </c>
      <c r="G2" s="4">
        <f>_FV(Table1[[#This Row],[Company]],"Change (%)",TRUE)</f>
        <v>-4.8676999999999998E-2</v>
      </c>
      <c r="H2" s="4">
        <f>_FV(Table1[[#This Row],[Company]],"Volume")/_FV(Table1[[#This Row],[Company]],"Volume average",TRUE)</f>
        <v>0.61672149317200264</v>
      </c>
      <c r="I2" s="4">
        <f>(Table1[% volume]/(Table1[[#Totals],[% volume]]))</f>
        <v>1.2303938016062053</v>
      </c>
      <c r="J2" s="4">
        <f>_FV(Table1[[#This Row],[Company]],"Volume")/_FV(Table1[[#This Row],[Company]],"Shares outstanding",TRUE)</f>
        <v>4.7544544129285611E-3</v>
      </c>
      <c r="K2" s="4">
        <f>(_FV(Table1[[#This Row],[Company]],"52 week high",TRUE)-_FV(Table1[[#This Row],[Company]],"52 week low",TRUE))/_FV(Table1[[#This Row],[Company]],"Price")</f>
        <v>0.6015280318519316</v>
      </c>
      <c r="L2" s="4">
        <f>(_FV(Table1[[#This Row],[Company]],"High",TRUE)-_FV(Table1[[#This Row],[Company]],"Low",TRUE))/_FV(Table1[[#This Row],[Company]],"Price")</f>
        <v>3.3277735930270107E-2</v>
      </c>
      <c r="M2" s="4">
        <f>(Table1[day range]/Table1[year range])</f>
        <v>5.5322003577817545E-2</v>
      </c>
      <c r="N2" s="6">
        <f>_FV(Table1[[#This Row],[Company]],"Market cap",TRUE)</f>
        <v>39890708154.498398</v>
      </c>
      <c r="O2" s="6">
        <f>_FV(Table1[[#This Row],[Company]],"Previous close",TRUE)*_FV(Table1[[#This Row],[Company]],"Change (%)",TRUE)*_FV(Table1[[#This Row],[Company]],"Shares outstanding",TRUE)</f>
        <v>-1941760000.8365159</v>
      </c>
      <c r="P2" s="4">
        <f>(_FV(Table1[[#This Row],[Company]],"Price")-_FV(Table1[[#This Row],[Company]],"52 week low",TRUE))/_FV(Table1[[#This Row],[Company]],"Price",TRUE)</f>
        <v>0.24166038954051447</v>
      </c>
      <c r="Q2" s="8">
        <f>_FV(Table1[[#This Row],[Company]],"52 week low",TRUE)</f>
        <v>281.89</v>
      </c>
      <c r="R2" s="8">
        <f>_FV(Table1[[#This Row],[Company]],"Low")</f>
        <v>367.63</v>
      </c>
      <c r="S2" s="17">
        <f>_FV(Table1[[#This Row],[Company]],"Price")</f>
        <v>371.72</v>
      </c>
      <c r="T2" s="8">
        <f>_FV(Table1[[#This Row],[Company]],"High")</f>
        <v>380</v>
      </c>
      <c r="U2" s="8">
        <f>_FV(Table1[[#This Row],[Company]],"52 week high",TRUE)</f>
        <v>505.49</v>
      </c>
      <c r="V2" s="4">
        <f>(_FV(Table1[[#This Row],[Company]],"52 week high",TRUE)-_FV(Table1[[#This Row],[Company]],"Price"))/_FV(Table1[[#This Row],[Company]],"Price",TRUE)</f>
        <v>0.3598676423114171</v>
      </c>
      <c r="W2" s="4">
        <f>((_FV(Table1[[#This Row],[Company]],"Price")-_FV(Table1[[#This Row],[Company]],"52 week low",TRUE))/(Table1[year range]*_FV(Table1[[#This Row],[Company]],"Price")))</f>
        <v>0.4017441860465118</v>
      </c>
      <c r="X2" s="4">
        <f>((_FV(Table1[[#This Row],[Company]],"Price")-_FV(Table1[[#This Row],[Company]],"Low",TRUE))/(_FV(Table1[[#This Row],[Company]],"High",TRUE)-_FV(Table1[[#This Row],[Company]],"Low",TRUE)))</f>
        <v>0.33063864187550773</v>
      </c>
      <c r="Y2" s="8">
        <f>_FV(Table1[[#This Row],[Company]],"Previous close",TRUE)</f>
        <v>390.74</v>
      </c>
      <c r="Z2" s="13">
        <f>_FV(Table1[[#This Row],[Company]],"Change")</f>
        <v>-19.02</v>
      </c>
      <c r="AA2" s="8">
        <f>_FV(Table1[[#This Row],[Company]],"Open")</f>
        <v>380</v>
      </c>
      <c r="AB2" s="1">
        <v>0.46300000000000002</v>
      </c>
      <c r="AC2" s="19">
        <f>AB2*_FV(Table1[[#This Row],[Company]],"Change (%)",TRUE)/100</f>
        <v>-2.2537451E-4</v>
      </c>
      <c r="AD2" s="5">
        <f>_FV(Table1[[#This Row],[Company]],"Volume")</f>
        <v>485383</v>
      </c>
      <c r="AE2" s="5">
        <f>_FV(Table1[[#This Row],[Company]],"Volume average",TRUE)</f>
        <v>787037.59375</v>
      </c>
      <c r="AF2" s="5">
        <f>_FV(Table1[[#This Row],[Company]],"Shares outstanding",TRUE)</f>
        <v>102090157.53313801</v>
      </c>
      <c r="AG2" s="1" t="str">
        <f>_FV(Table1[[#This Row],[Company]],"Last trade time",TRUE)</f>
        <v>8/08/2018 15:08:22</v>
      </c>
      <c r="AH2" s="1" t="str">
        <f>_FV(Table1[[#This Row],[Company]],"Industry")</f>
        <v>Biotechnology</v>
      </c>
      <c r="AJ2"/>
    </row>
    <row r="3" spans="1:36" ht="15.95" customHeight="1" x14ac:dyDescent="0.25">
      <c r="A3" s="1">
        <v>72</v>
      </c>
      <c r="B3" s="2" t="e" vm="2">
        <v>#VALUE!</v>
      </c>
      <c r="C3" s="1" t="str">
        <f>_FV(Table1[[#This Row],[Company]],"Ticker symbol",TRUE)</f>
        <v>MYL</v>
      </c>
      <c r="D3" s="7">
        <f>_FV(Table1[[#This Row],[Company]],"P/E",TRUE)</f>
        <v>27.932960999999999</v>
      </c>
      <c r="E3" s="7">
        <f>_FV(Table1[[#This Row],[Company]],"Beta")</f>
        <v>1.3463069999999999</v>
      </c>
      <c r="F3" s="4">
        <f>ABS(_FV(Table1[[#This Row],[Company]],"Change (%)",TRUE)/_FV(Table1[[#This Row],[Company]],"Beta"))</f>
        <v>1.9465842486149146E-2</v>
      </c>
      <c r="G3" s="4">
        <f>_FV(Table1[[#This Row],[Company]],"Change (%)",TRUE)</f>
        <v>-2.6206999999999998E-2</v>
      </c>
      <c r="H3" s="4">
        <f>_FV(Table1[[#This Row],[Company]],"Volume")/_FV(Table1[[#This Row],[Company]],"Volume average",TRUE)</f>
        <v>2.7694154980857619</v>
      </c>
      <c r="I3" s="4">
        <f>(Table1[% volume]/(Table1[[#Totals],[% volume]]))</f>
        <v>5.5251384954838025</v>
      </c>
      <c r="J3" s="4">
        <f>_FV(Table1[[#This Row],[Company]],"Volume")/_FV(Table1[[#This Row],[Company]],"Shares outstanding",TRUE)</f>
        <v>2.2768680399290128E-2</v>
      </c>
      <c r="K3" s="4">
        <f>(_FV(Table1[[#This Row],[Company]],"52 week high",TRUE)-_FV(Table1[[#This Row],[Company]],"52 week low",TRUE))/_FV(Table1[[#This Row],[Company]],"Price")</f>
        <v>0.49107380762057018</v>
      </c>
      <c r="L3" s="4">
        <f>(_FV(Table1[[#This Row],[Company]],"High",TRUE)-_FV(Table1[[#This Row],[Company]],"Low",TRUE))/_FV(Table1[[#This Row],[Company]],"Price")</f>
        <v>6.0351718625099936E-2</v>
      </c>
      <c r="M3" s="4">
        <f>(Table1[day range]/Table1[year range])</f>
        <v>0.12289744981009228</v>
      </c>
      <c r="N3" s="6">
        <f>_FV(Table1[[#This Row],[Company]],"Market cap",TRUE)</f>
        <v>19090616625</v>
      </c>
      <c r="O3" s="6">
        <f>_FV(Table1[[#This Row],[Company]],"Previous close",TRUE)*_FV(Table1[[#This Row],[Company]],"Change (%)",TRUE)*_FV(Table1[[#This Row],[Company]],"Shares outstanding",TRUE)</f>
        <v>-500307789.89137524</v>
      </c>
      <c r="P3" s="4">
        <f>(_FV(Table1[[#This Row],[Company]],"Price")-_FV(Table1[[#This Row],[Company]],"52 week low",TRUE))/_FV(Table1[[#This Row],[Company]],"Price",TRUE)</f>
        <v>0.21689315214495072</v>
      </c>
      <c r="Q3" s="8">
        <f>_FV(Table1[[#This Row],[Company]],"52 week low",TRUE)</f>
        <v>29.39</v>
      </c>
      <c r="R3" s="8">
        <f>_FV(Table1[[#This Row],[Company]],"Low")</f>
        <v>35.049999999999997</v>
      </c>
      <c r="S3" s="17">
        <f>_FV(Table1[[#This Row],[Company]],"Price")</f>
        <v>37.53</v>
      </c>
      <c r="T3" s="8">
        <f>_FV(Table1[[#This Row],[Company]],"High")</f>
        <v>37.314999999999998</v>
      </c>
      <c r="U3" s="8">
        <f>_FV(Table1[[#This Row],[Company]],"52 week high",TRUE)</f>
        <v>47.82</v>
      </c>
      <c r="V3" s="4">
        <f>(_FV(Table1[[#This Row],[Company]],"52 week high",TRUE)-_FV(Table1[[#This Row],[Company]],"Price"))/_FV(Table1[[#This Row],[Company]],"Price",TRUE)</f>
        <v>0.27418065547561948</v>
      </c>
      <c r="W3" s="4">
        <f>((_FV(Table1[[#This Row],[Company]],"Price")-_FV(Table1[[#This Row],[Company]],"52 week low",TRUE))/(Table1[year range]*_FV(Table1[[#This Row],[Company]],"Price")))</f>
        <v>0.44167118827997831</v>
      </c>
      <c r="X3" s="4">
        <f>((_FV(Table1[[#This Row],[Company]],"Price")-_FV(Table1[[#This Row],[Company]],"Low",TRUE))/(_FV(Table1[[#This Row],[Company]],"High",TRUE)-_FV(Table1[[#This Row],[Company]],"Low",TRUE)))</f>
        <v>1.0949227373068446</v>
      </c>
      <c r="Y3" s="8">
        <f>_FV(Table1[[#This Row],[Company]],"Previous close",TRUE)</f>
        <v>38.54</v>
      </c>
      <c r="Z3" s="13">
        <f>_FV(Table1[[#This Row],[Company]],"Change")</f>
        <v>-1.01</v>
      </c>
      <c r="AA3" s="8">
        <f>_FV(Table1[[#This Row],[Company]],"Open")</f>
        <v>36.5</v>
      </c>
      <c r="AB3" s="1">
        <v>0.222</v>
      </c>
      <c r="AC3" s="19">
        <f>AB3*_FV(Table1[[#This Row],[Company]],"Change (%)",TRUE)/100</f>
        <v>-5.817953999999999E-5</v>
      </c>
      <c r="AD3" s="5">
        <f>_FV(Table1[[#This Row],[Company]],"Volume")</f>
        <v>11278364</v>
      </c>
      <c r="AE3" s="5">
        <f>_FV(Table1[[#This Row],[Company]],"Volume average",TRUE)</f>
        <v>4072470.890625</v>
      </c>
      <c r="AF3" s="5">
        <f>_FV(Table1[[#This Row],[Company]],"Shares outstanding",TRUE)</f>
        <v>495345527.37415701</v>
      </c>
      <c r="AG3" s="1" t="str">
        <f>_FV(Table1[[#This Row],[Company]],"Last trade time",TRUE)</f>
        <v>8/08/2018 15:09:14</v>
      </c>
      <c r="AH3" s="1" t="str">
        <f>_FV(Table1[[#This Row],[Company]],"Industry")</f>
        <v>Drug Manufacturers - Specialty &amp; Generic</v>
      </c>
      <c r="AJ3"/>
    </row>
    <row r="4" spans="1:36" ht="15.95" customHeight="1" x14ac:dyDescent="0.25">
      <c r="A4" s="1">
        <v>13</v>
      </c>
      <c r="B4" s="2" t="e" vm="3">
        <v>#VALUE!</v>
      </c>
      <c r="C4" s="1" t="str">
        <f>_FV(Table1[[#This Row],[Company]],"Ticker symbol",TRUE)</f>
        <v>AMGN</v>
      </c>
      <c r="D4" s="7">
        <f>_FV(Table1[[#This Row],[Company]],"P/E",TRUE)</f>
        <v>53.191488999999997</v>
      </c>
      <c r="E4" s="7">
        <f>_FV(Table1[[#This Row],[Company]],"Beta")</f>
        <v>1.3675060000000001</v>
      </c>
      <c r="F4" s="4">
        <f>ABS(_FV(Table1[[#This Row],[Company]],"Change (%)",TRUE)/_FV(Table1[[#This Row],[Company]],"Beta"))</f>
        <v>1.4339973645453842E-2</v>
      </c>
      <c r="G4" s="4">
        <f>_FV(Table1[[#This Row],[Company]],"Change (%)",TRUE)</f>
        <v>-1.9610000000000002E-2</v>
      </c>
      <c r="H4" s="4">
        <f>_FV(Table1[[#This Row],[Company]],"Volume")/_FV(Table1[[#This Row],[Company]],"Volume average",TRUE)</f>
        <v>0.42782929044677798</v>
      </c>
      <c r="I4" s="4">
        <f>(Table1[% volume]/(Table1[[#Totals],[% volume]]))</f>
        <v>0.85354331402308492</v>
      </c>
      <c r="J4" s="4">
        <f>_FV(Table1[[#This Row],[Company]],"Volume")/_FV(Table1[[#This Row],[Company]],"Shares outstanding",TRUE)</f>
        <v>1.572722864426434E-3</v>
      </c>
      <c r="K4" s="4">
        <f>(_FV(Table1[[#This Row],[Company]],"52 week high",TRUE)-_FV(Table1[[#This Row],[Company]],"52 week low",TRUE))/_FV(Table1[[#This Row],[Company]],"Price")</f>
        <v>0.19299674267100972</v>
      </c>
      <c r="L4" s="4">
        <f>(_FV(Table1[[#This Row],[Company]],"High",TRUE)-_FV(Table1[[#This Row],[Company]],"Low",TRUE))/_FV(Table1[[#This Row],[Company]],"Price")</f>
        <v>1.7457247557003293E-2</v>
      </c>
      <c r="M4" s="4">
        <f>(Table1[day range]/Table1[year range])</f>
        <v>9.0453586497890509E-2</v>
      </c>
      <c r="N4" s="6">
        <f>_FV(Table1[[#This Row],[Company]],"Market cap",TRUE)</f>
        <v>126677616232.57001</v>
      </c>
      <c r="O4" s="6">
        <f>_FV(Table1[[#This Row],[Company]],"Previous close",TRUE)*_FV(Table1[[#This Row],[Company]],"Change (%)",TRUE)*_FV(Table1[[#This Row],[Company]],"Shares outstanding",TRUE)</f>
        <v>-2484148054.3206973</v>
      </c>
      <c r="P4" s="4">
        <f>(_FV(Table1[[#This Row],[Company]],"Price")-_FV(Table1[[#This Row],[Company]],"52 week low",TRUE))/_FV(Table1[[#This Row],[Company]],"Price",TRUE)</f>
        <v>0.16882125407166118</v>
      </c>
      <c r="Q4" s="8">
        <f>_FV(Table1[[#This Row],[Company]],"52 week low",TRUE)</f>
        <v>163.31</v>
      </c>
      <c r="R4" s="8">
        <f>_FV(Table1[[#This Row],[Company]],"Low")</f>
        <v>195.07</v>
      </c>
      <c r="S4" s="17">
        <f>_FV(Table1[[#This Row],[Company]],"Price")</f>
        <v>196.48</v>
      </c>
      <c r="T4" s="8">
        <f>_FV(Table1[[#This Row],[Company]],"High")</f>
        <v>198.5</v>
      </c>
      <c r="U4" s="8">
        <f>_FV(Table1[[#This Row],[Company]],"52 week high",TRUE)</f>
        <v>201.23</v>
      </c>
      <c r="V4" s="4">
        <f>(_FV(Table1[[#This Row],[Company]],"52 week high",TRUE)-_FV(Table1[[#This Row],[Company]],"Price"))/_FV(Table1[[#This Row],[Company]],"Price",TRUE)</f>
        <v>2.4175488599348535E-2</v>
      </c>
      <c r="W4" s="4">
        <f>((_FV(Table1[[#This Row],[Company]],"Price")-_FV(Table1[[#This Row],[Company]],"52 week low",TRUE))/(Table1[year range]*_FV(Table1[[#This Row],[Company]],"Price")))</f>
        <v>0.87473628691983119</v>
      </c>
      <c r="X4" s="4">
        <f>((_FV(Table1[[#This Row],[Company]],"Price")-_FV(Table1[[#This Row],[Company]],"Low",TRUE))/(_FV(Table1[[#This Row],[Company]],"High",TRUE)-_FV(Table1[[#This Row],[Company]],"Low",TRUE)))</f>
        <v>0.41107871720116435</v>
      </c>
      <c r="Y4" s="8">
        <f>_FV(Table1[[#This Row],[Company]],"Previous close",TRUE)</f>
        <v>200.41</v>
      </c>
      <c r="Z4" s="13">
        <f>_FV(Table1[[#This Row],[Company]],"Change")</f>
        <v>-3.93</v>
      </c>
      <c r="AA4" s="8">
        <f>_FV(Table1[[#This Row],[Company]],"Open")</f>
        <v>198.5</v>
      </c>
      <c r="AB4" s="1">
        <v>1.5129999999999999</v>
      </c>
      <c r="AC4" s="19">
        <f>AB4*_FV(Table1[[#This Row],[Company]],"Change (%)",TRUE)/100</f>
        <v>-2.9669929999999998E-4</v>
      </c>
      <c r="AD4" s="5">
        <f>_FV(Table1[[#This Row],[Company]],"Volume")</f>
        <v>994106</v>
      </c>
      <c r="AE4" s="5">
        <f>_FV(Table1[[#This Row],[Company]],"Volume average",TRUE)</f>
        <v>2323604.3492063498</v>
      </c>
      <c r="AF4" s="5">
        <f>_FV(Table1[[#This Row],[Company]],"Shares outstanding",TRUE)</f>
        <v>632092291.96432304</v>
      </c>
      <c r="AG4" s="1" t="str">
        <f>_FV(Table1[[#This Row],[Company]],"Last trade time",TRUE)</f>
        <v>8/08/2018 15:06:09</v>
      </c>
      <c r="AH4" s="1" t="str">
        <f>_FV(Table1[[#This Row],[Company]],"Industry")</f>
        <v>Biotechnology</v>
      </c>
      <c r="AJ4"/>
    </row>
    <row r="5" spans="1:36" ht="15.95" customHeight="1" x14ac:dyDescent="0.25">
      <c r="A5" s="1">
        <v>22</v>
      </c>
      <c r="B5" s="2" t="e" vm="4">
        <v>#VALUE!</v>
      </c>
      <c r="C5" s="1" t="str">
        <f>_FV(Table1[[#This Row],[Company]],"Ticker symbol",TRUE)</f>
        <v>KHC</v>
      </c>
      <c r="D5" s="7">
        <f>_FV(Table1[[#This Row],[Company]],"P/E",TRUE)</f>
        <v>7.1530760000000004</v>
      </c>
      <c r="E5" s="28">
        <v>0.78</v>
      </c>
      <c r="F5" s="4">
        <f>ABS(_FV(Table1[[#This Row],[Company]],"Change (%)",TRUE)/Table1[Beta])</f>
        <v>2.3420512820512818E-2</v>
      </c>
      <c r="G5" s="4">
        <f>_FV(Table1[[#This Row],[Company]],"Change (%)",TRUE)</f>
        <v>-1.8268E-2</v>
      </c>
      <c r="H5" s="4">
        <f>_FV(Table1[[#This Row],[Company]],"Volume")/_FV(Table1[[#This Row],[Company]],"Volume average",TRUE)</f>
        <v>1.3341132834472142</v>
      </c>
      <c r="I5" s="4">
        <f>(Table1[% volume]/(Table1[[#Totals],[% volume]]))</f>
        <v>2.6616304649141638</v>
      </c>
      <c r="J5" s="4">
        <f>_FV(Table1[[#This Row],[Company]],"Volume")/_FV(Table1[[#This Row],[Company]],"Shares outstanding",TRUE)</f>
        <v>3.9634352568368777E-3</v>
      </c>
      <c r="K5" s="4">
        <f>(_FV(Table1[[#This Row],[Company]],"52 week high",TRUE)-_FV(Table1[[#This Row],[Company]],"52 week low",TRUE))/_FV(Table1[[#This Row],[Company]],"Price")</f>
        <v>0.5512543611895665</v>
      </c>
      <c r="L5" s="4">
        <f>(_FV(Table1[[#This Row],[Company]],"High",TRUE)-_FV(Table1[[#This Row],[Company]],"Low",TRUE))/_FV(Table1[[#This Row],[Company]],"Price")</f>
        <v>1.3789666057484605E-2</v>
      </c>
      <c r="M5" s="4">
        <f>(Table1[day range]/Table1[year range])</f>
        <v>2.5015069318866733E-2</v>
      </c>
      <c r="N5" s="6">
        <f>_FV(Table1[[#This Row],[Company]],"Market cap",TRUE)</f>
        <v>73398743506.199997</v>
      </c>
      <c r="O5" s="6">
        <f>_FV(Table1[[#This Row],[Company]],"Previous close",TRUE)*_FV(Table1[[#This Row],[Company]],"Change (%)",TRUE)*_FV(Table1[[#This Row],[Company]],"Shares outstanding",TRUE)</f>
        <v>-1340848246.3712621</v>
      </c>
      <c r="P5" s="4">
        <f>(_FV(Table1[[#This Row],[Company]],"Price")-_FV(Table1[[#This Row],[Company]],"52 week low",TRUE))/_FV(Table1[[#This Row],[Company]],"Price",TRUE)</f>
        <v>0.10101345738494764</v>
      </c>
      <c r="Q5" s="8">
        <f>_FV(Table1[[#This Row],[Company]],"52 week low",TRUE)</f>
        <v>54.11</v>
      </c>
      <c r="R5" s="8">
        <f>_FV(Table1[[#This Row],[Company]],"Low")</f>
        <v>59.5</v>
      </c>
      <c r="S5" s="17">
        <f>_FV(Table1[[#This Row],[Company]],"Price")</f>
        <v>60.19</v>
      </c>
      <c r="T5" s="8">
        <f>_FV(Table1[[#This Row],[Company]],"High")</f>
        <v>60.33</v>
      </c>
      <c r="U5" s="8">
        <f>_FV(Table1[[#This Row],[Company]],"52 week high",TRUE)</f>
        <v>87.29</v>
      </c>
      <c r="V5" s="4">
        <f>(_FV(Table1[[#This Row],[Company]],"52 week high",TRUE)-_FV(Table1[[#This Row],[Company]],"Price"))/_FV(Table1[[#This Row],[Company]],"Price",TRUE)</f>
        <v>0.45024090380461884</v>
      </c>
      <c r="W5" s="4">
        <f>((_FV(Table1[[#This Row],[Company]],"Price")-_FV(Table1[[#This Row],[Company]],"52 week low",TRUE))/(Table1[year range]*_FV(Table1[[#This Row],[Company]],"Price")))</f>
        <v>0.18324291742013252</v>
      </c>
      <c r="X5" s="4">
        <f>((_FV(Table1[[#This Row],[Company]],"Price")-_FV(Table1[[#This Row],[Company]],"Low",TRUE))/(_FV(Table1[[#This Row],[Company]],"High",TRUE)-_FV(Table1[[#This Row],[Company]],"Low",TRUE)))</f>
        <v>0.83132530120481829</v>
      </c>
      <c r="Y5" s="8">
        <f>_FV(Table1[[#This Row],[Company]],"Previous close",TRUE)</f>
        <v>61.31</v>
      </c>
      <c r="Z5" s="13">
        <f>_FV(Table1[[#This Row],[Company]],"Change")</f>
        <v>-1.1200000000000001</v>
      </c>
      <c r="AA5" s="8">
        <f>_FV(Table1[[#This Row],[Company]],"Open")</f>
        <v>60.08</v>
      </c>
      <c r="AB5" s="1">
        <v>0.873</v>
      </c>
      <c r="AC5" s="19">
        <f>AB5*_FV(Table1[[#This Row],[Company]],"Change (%)",TRUE)/100</f>
        <v>-1.5947963999999999E-4</v>
      </c>
      <c r="AD5" s="5">
        <f>_FV(Table1[[#This Row],[Company]],"Volume")</f>
        <v>4744922</v>
      </c>
      <c r="AE5" s="5">
        <f>_FV(Table1[[#This Row],[Company]],"Volume average",TRUE)</f>
        <v>3556611.015625</v>
      </c>
      <c r="AF5" s="5">
        <f>_FV(Table1[[#This Row],[Company]],"Shares outstanding",TRUE)</f>
        <v>1197174090.7878001</v>
      </c>
      <c r="AG5" s="1" t="str">
        <f>_FV(Table1[[#This Row],[Company]],"Last trade time",TRUE)</f>
        <v>8/08/2018 15:08:19</v>
      </c>
      <c r="AH5" s="1" t="str">
        <f>_FV(Table1[[#This Row],[Company]],"Industry")</f>
        <v>Packaged Foods</v>
      </c>
      <c r="AJ5"/>
    </row>
    <row r="6" spans="1:36" ht="15.95" customHeight="1" x14ac:dyDescent="0.25">
      <c r="A6" s="1">
        <v>79</v>
      </c>
      <c r="B6" s="2" t="e" vm="5">
        <v>#VALUE!</v>
      </c>
      <c r="C6" s="1" t="str">
        <f>_FV(Table1[[#This Row],[Company]],"Ticker symbol",TRUE)</f>
        <v>BMRN</v>
      </c>
      <c r="D6" s="7">
        <f>_FV(Table1[[#This Row],[Company]],"P/E",TRUE)</f>
        <v>-27.322403999999999</v>
      </c>
      <c r="E6" s="7">
        <f>_FV(Table1[[#This Row],[Company]],"Beta")</f>
        <v>1.5957220000000001</v>
      </c>
      <c r="F6" s="4">
        <f>ABS(_FV(Table1[[#This Row],[Company]],"Change (%)",TRUE)/_FV(Table1[[#This Row],[Company]],"Beta"))</f>
        <v>1.0132717353022644E-2</v>
      </c>
      <c r="G6" s="4">
        <f>_FV(Table1[[#This Row],[Company]],"Change (%)",TRUE)</f>
        <v>-1.6168999999999999E-2</v>
      </c>
      <c r="H6" s="4">
        <f>_FV(Table1[[#This Row],[Company]],"Volume")/_FV(Table1[[#This Row],[Company]],"Volume average",TRUE)</f>
        <v>0.29724943880337984</v>
      </c>
      <c r="I6" s="4">
        <f>(Table1[% volume]/(Table1[[#Totals],[% volume]]))</f>
        <v>0.59302922159159932</v>
      </c>
      <c r="J6" s="4">
        <f>_FV(Table1[[#This Row],[Company]],"Volume")/_FV(Table1[[#This Row],[Company]],"Shares outstanding",TRUE)</f>
        <v>1.8615550965848902E-3</v>
      </c>
      <c r="K6" s="4">
        <f>(_FV(Table1[[#This Row],[Company]],"52 week high",TRUE)-_FV(Table1[[#This Row],[Company]],"52 week low",TRUE))/_FV(Table1[[#This Row],[Company]],"Price")</f>
        <v>0.2920711196540125</v>
      </c>
      <c r="L6" s="4">
        <f>(_FV(Table1[[#This Row],[Company]],"High",TRUE)-_FV(Table1[[#This Row],[Company]],"Low",TRUE))/_FV(Table1[[#This Row],[Company]],"Price")</f>
        <v>2.104757328207604E-2</v>
      </c>
      <c r="M6" s="4">
        <f>(Table1[day range]/Table1[year range])</f>
        <v>7.2063178677196832E-2</v>
      </c>
      <c r="N6" s="6">
        <f>_FV(Table1[[#This Row],[Company]],"Market cap",TRUE)</f>
        <v>18454303922.040001</v>
      </c>
      <c r="O6" s="6">
        <f>_FV(Table1[[#This Row],[Company]],"Previous close",TRUE)*_FV(Table1[[#This Row],[Company]],"Change (%)",TRUE)*_FV(Table1[[#This Row],[Company]],"Shares outstanding",TRUE)</f>
        <v>-298387640.11546391</v>
      </c>
      <c r="P6" s="4">
        <f>(_FV(Table1[[#This Row],[Company]],"Price")-_FV(Table1[[#This Row],[Company]],"52 week low",TRUE))/_FV(Table1[[#This Row],[Company]],"Price",TRUE)</f>
        <v>0.27140797693416624</v>
      </c>
      <c r="Q6" s="8">
        <f>_FV(Table1[[#This Row],[Company]],"52 week low",TRUE)</f>
        <v>75.81</v>
      </c>
      <c r="R6" s="8">
        <f>_FV(Table1[[#This Row],[Company]],"Low")</f>
        <v>103.35</v>
      </c>
      <c r="S6" s="17">
        <f>_FV(Table1[[#This Row],[Company]],"Price")</f>
        <v>104.05</v>
      </c>
      <c r="T6" s="8">
        <f>_FV(Table1[[#This Row],[Company]],"High")</f>
        <v>105.54</v>
      </c>
      <c r="U6" s="8">
        <f>_FV(Table1[[#This Row],[Company]],"52 week high",TRUE)</f>
        <v>106.2</v>
      </c>
      <c r="V6" s="4">
        <f>(_FV(Table1[[#This Row],[Company]],"52 week high",TRUE)-_FV(Table1[[#This Row],[Company]],"Price"))/_FV(Table1[[#This Row],[Company]],"Price",TRUE)</f>
        <v>2.0663142719846282E-2</v>
      </c>
      <c r="W6" s="4">
        <f>((_FV(Table1[[#This Row],[Company]],"Price")-_FV(Table1[[#This Row],[Company]],"52 week low",TRUE))/(Table1[year range]*_FV(Table1[[#This Row],[Company]],"Price")))</f>
        <v>0.92925304376439599</v>
      </c>
      <c r="X6" s="4">
        <f>((_FV(Table1[[#This Row],[Company]],"Price")-_FV(Table1[[#This Row],[Company]],"Low",TRUE))/(_FV(Table1[[#This Row],[Company]],"High",TRUE)-_FV(Table1[[#This Row],[Company]],"Low",TRUE)))</f>
        <v>0.31963470319634657</v>
      </c>
      <c r="Y6" s="8">
        <f>_FV(Table1[[#This Row],[Company]],"Previous close",TRUE)</f>
        <v>105.76</v>
      </c>
      <c r="Z6" s="13">
        <f>_FV(Table1[[#This Row],[Company]],"Change")</f>
        <v>-1.71</v>
      </c>
      <c r="AA6" s="8">
        <f>_FV(Table1[[#This Row],[Company]],"Open")</f>
        <v>105.48</v>
      </c>
      <c r="AB6" s="1">
        <v>0.21</v>
      </c>
      <c r="AC6" s="19">
        <f>AB6*_FV(Table1[[#This Row],[Company]],"Change (%)",TRUE)/100</f>
        <v>-3.3954899999999996E-5</v>
      </c>
      <c r="AD6" s="5">
        <f>_FV(Table1[[#This Row],[Company]],"Volume")</f>
        <v>324827</v>
      </c>
      <c r="AE6" s="5">
        <f>_FV(Table1[[#This Row],[Company]],"Volume average",TRUE)</f>
        <v>1092775.82258065</v>
      </c>
      <c r="AF6" s="5">
        <f>_FV(Table1[[#This Row],[Company]],"Shares outstanding",TRUE)</f>
        <v>174492283.680408</v>
      </c>
      <c r="AG6" s="1" t="str">
        <f>_FV(Table1[[#This Row],[Company]],"Last trade time",TRUE)</f>
        <v>8/08/2018 15:08:21</v>
      </c>
      <c r="AH6" s="1" t="str">
        <f>_FV(Table1[[#This Row],[Company]],"Industry")</f>
        <v>Biotechnology</v>
      </c>
      <c r="AJ6"/>
    </row>
    <row r="7" spans="1:36" ht="15.95" customHeight="1" x14ac:dyDescent="0.25">
      <c r="A7" s="1">
        <v>65</v>
      </c>
      <c r="B7" s="2" t="e" vm="6">
        <v>#VALUE!</v>
      </c>
      <c r="C7" s="1" t="str">
        <f>_FV(Table1[[#This Row],[Company]],"Ticker symbol",TRUE)</f>
        <v>DLTR</v>
      </c>
      <c r="D7" s="7">
        <f>_FV(Table1[[#This Row],[Company]],"P/E",TRUE)</f>
        <v>12.919897000000001</v>
      </c>
      <c r="E7" s="7">
        <f>_FV(Table1[[#This Row],[Company]],"Beta")</f>
        <v>0.832036</v>
      </c>
      <c r="F7" s="4">
        <f>ABS(_FV(Table1[[#This Row],[Company]],"Change (%)",TRUE)/_FV(Table1[[#This Row],[Company]],"Beta"))</f>
        <v>1.6692787331317394E-2</v>
      </c>
      <c r="G7" s="4">
        <f>_FV(Table1[[#This Row],[Company]],"Change (%)",TRUE)</f>
        <v>-1.3889E-2</v>
      </c>
      <c r="H7" s="4">
        <f>_FV(Table1[[#This Row],[Company]],"Volume")/_FV(Table1[[#This Row],[Company]],"Volume average",TRUE)</f>
        <v>8.2042328286859784E-2</v>
      </c>
      <c r="I7" s="4">
        <f>(Table1[% volume]/(Table1[[#Totals],[% volume]]))</f>
        <v>0.1636790241804342</v>
      </c>
      <c r="J7" s="4">
        <f>_FV(Table1[[#This Row],[Company]],"Volume")/_FV(Table1[[#This Row],[Company]],"Shares outstanding",TRUE)</f>
        <v>1.0617054721321546E-3</v>
      </c>
      <c r="K7" s="4">
        <f>(_FV(Table1[[#This Row],[Company]],"52 week high",TRUE)-_FV(Table1[[#This Row],[Company]],"52 week low",TRUE))/_FV(Table1[[#This Row],[Company]],"Price")</f>
        <v>0.47898242166175348</v>
      </c>
      <c r="L7" s="4">
        <f>(_FV(Table1[[#This Row],[Company]],"High",TRUE)-_FV(Table1[[#This Row],[Company]],"Low",TRUE))/_FV(Table1[[#This Row],[Company]],"Price")</f>
        <v>1.5285511518724659E-2</v>
      </c>
      <c r="M7" s="4">
        <f>(Table1[day range]/Table1[year range])</f>
        <v>3.1912468657396657E-2</v>
      </c>
      <c r="N7" s="6">
        <f>_FV(Table1[[#This Row],[Company]],"Market cap",TRUE)</f>
        <v>21809322347.655602</v>
      </c>
      <c r="O7" s="6">
        <f>_FV(Table1[[#This Row],[Company]],"Previous close",TRUE)*_FV(Table1[[#This Row],[Company]],"Change (%)",TRUE)*_FV(Table1[[#This Row],[Company]],"Shares outstanding",TRUE)</f>
        <v>-302909678.08658814</v>
      </c>
      <c r="P7" s="4">
        <f>(_FV(Table1[[#This Row],[Company]],"Price")-_FV(Table1[[#This Row],[Company]],"52 week low",TRUE))/_FV(Table1[[#This Row],[Company]],"Price",TRUE)</f>
        <v>0.20537176547658043</v>
      </c>
      <c r="Q7" s="8">
        <f>_FV(Table1[[#This Row],[Company]],"52 week low",TRUE)</f>
        <v>72.78</v>
      </c>
      <c r="R7" s="8">
        <f>_FV(Table1[[#This Row],[Company]],"Low")</f>
        <v>91.48</v>
      </c>
      <c r="S7" s="17">
        <f>_FV(Table1[[#This Row],[Company]],"Price")</f>
        <v>91.59</v>
      </c>
      <c r="T7" s="8">
        <f>_FV(Table1[[#This Row],[Company]],"High")</f>
        <v>92.88</v>
      </c>
      <c r="U7" s="8">
        <f>_FV(Table1[[#This Row],[Company]],"52 week high",TRUE)</f>
        <v>116.65</v>
      </c>
      <c r="V7" s="4">
        <f>(_FV(Table1[[#This Row],[Company]],"52 week high",TRUE)-_FV(Table1[[#This Row],[Company]],"Price"))/_FV(Table1[[#This Row],[Company]],"Price",TRUE)</f>
        <v>0.27361065618517305</v>
      </c>
      <c r="W7" s="4">
        <f>((_FV(Table1[[#This Row],[Company]],"Price")-_FV(Table1[[#This Row],[Company]],"52 week low",TRUE))/(Table1[year range]*_FV(Table1[[#This Row],[Company]],"Price")))</f>
        <v>0.42876681103259634</v>
      </c>
      <c r="X7" s="4">
        <f>((_FV(Table1[[#This Row],[Company]],"Price")-_FV(Table1[[#This Row],[Company]],"Low",TRUE))/(_FV(Table1[[#This Row],[Company]],"High",TRUE)-_FV(Table1[[#This Row],[Company]],"Low",TRUE)))</f>
        <v>7.8571428571428639E-2</v>
      </c>
      <c r="Y7" s="8">
        <f>_FV(Table1[[#This Row],[Company]],"Previous close",TRUE)</f>
        <v>92.88</v>
      </c>
      <c r="Z7" s="13">
        <f>_FV(Table1[[#This Row],[Company]],"Change")</f>
        <v>-1.29</v>
      </c>
      <c r="AA7" s="8">
        <f>_FV(Table1[[#This Row],[Company]],"Open")</f>
        <v>92.88</v>
      </c>
      <c r="AB7" s="1">
        <v>0.249</v>
      </c>
      <c r="AC7" s="19">
        <f>AB7*_FV(Table1[[#This Row],[Company]],"Change (%)",TRUE)/100</f>
        <v>-3.4583609999999999E-5</v>
      </c>
      <c r="AD7" s="5">
        <f>_FV(Table1[[#This Row],[Company]],"Volume")</f>
        <v>249301</v>
      </c>
      <c r="AE7" s="5">
        <f>_FV(Table1[[#This Row],[Company]],"Volume average",TRUE)</f>
        <v>3038687.53125</v>
      </c>
      <c r="AF7" s="5">
        <f>_FV(Table1[[#This Row],[Company]],"Shares outstanding",TRUE)</f>
        <v>234811825.448488</v>
      </c>
      <c r="AG7" s="1" t="str">
        <f>_FV(Table1[[#This Row],[Company]],"Last trade time",TRUE)</f>
        <v>8/08/2018 15:09:19</v>
      </c>
      <c r="AH7" s="1" t="str">
        <f>_FV(Table1[[#This Row],[Company]],"Industry")</f>
        <v>Discount Stores</v>
      </c>
      <c r="AJ7"/>
    </row>
    <row r="8" spans="1:36" ht="15.95" customHeight="1" x14ac:dyDescent="0.25">
      <c r="A8" s="1">
        <v>26</v>
      </c>
      <c r="B8" s="2" t="e" vm="7">
        <v>#VALUE!</v>
      </c>
      <c r="C8" s="1" t="str">
        <f>_FV(Table1[[#This Row],[Company]],"Ticker symbol",TRUE)</f>
        <v>WBA</v>
      </c>
      <c r="D8" s="7">
        <f>_FV(Table1[[#This Row],[Company]],"P/E",TRUE)</f>
        <v>15.797788000000001</v>
      </c>
      <c r="E8" s="7">
        <f>_FV(Table1[[#This Row],[Company]],"Beta")</f>
        <v>1.0980259999999999</v>
      </c>
      <c r="F8" s="4">
        <f>ABS(_FV(Table1[[#This Row],[Company]],"Change (%)",TRUE)/_FV(Table1[[#This Row],[Company]],"Beta"))</f>
        <v>1.2496061113306972E-2</v>
      </c>
      <c r="G8" s="4">
        <f>_FV(Table1[[#This Row],[Company]],"Change (%)",TRUE)</f>
        <v>-1.3721000000000001E-2</v>
      </c>
      <c r="H8" s="4">
        <f>_FV(Table1[[#This Row],[Company]],"Volume")/_FV(Table1[[#This Row],[Company]],"Volume average",TRUE)</f>
        <v>0.2881218409071305</v>
      </c>
      <c r="I8" s="4">
        <f>(Table1[% volume]/(Table1[[#Totals],[% volume]]))</f>
        <v>0.57481915432552</v>
      </c>
      <c r="J8" s="4">
        <f>_FV(Table1[[#This Row],[Company]],"Volume")/_FV(Table1[[#This Row],[Company]],"Shares outstanding",TRUE)</f>
        <v>1.8125546322726846E-3</v>
      </c>
      <c r="K8" s="4">
        <f>(_FV(Table1[[#This Row],[Company]],"52 week high",TRUE)-_FV(Table1[[#This Row],[Company]],"52 week low",TRUE))/_FV(Table1[[#This Row],[Company]],"Price")</f>
        <v>0.37532133676092549</v>
      </c>
      <c r="L8" s="4">
        <f>(_FV(Table1[[#This Row],[Company]],"High",TRUE)-_FV(Table1[[#This Row],[Company]],"Low",TRUE))/_FV(Table1[[#This Row],[Company]],"Price")</f>
        <v>2.51020716769998E-2</v>
      </c>
      <c r="M8" s="4">
        <f>(Table1[day range]/Table1[year range])</f>
        <v>6.6881547139403572E-2</v>
      </c>
      <c r="N8" s="6">
        <f>_FV(Table1[[#This Row],[Company]],"Market cap",TRUE)</f>
        <v>65767131443.940002</v>
      </c>
      <c r="O8" s="6">
        <f>_FV(Table1[[#This Row],[Company]],"Previous close",TRUE)*_FV(Table1[[#This Row],[Company]],"Change (%)",TRUE)*_FV(Table1[[#This Row],[Company]],"Shares outstanding",TRUE)</f>
        <v>-902390810.54230082</v>
      </c>
      <c r="P8" s="4">
        <f>(_FV(Table1[[#This Row],[Company]],"Price")-_FV(Table1[[#This Row],[Company]],"52 week low",TRUE))/_FV(Table1[[#This Row],[Company]],"Price",TRUE)</f>
        <v>0.10675941327687881</v>
      </c>
      <c r="Q8" s="8">
        <f>_FV(Table1[[#This Row],[Company]],"52 week low",TRUE)</f>
        <v>59.07</v>
      </c>
      <c r="R8" s="8">
        <f>_FV(Table1[[#This Row],[Company]],"Low")</f>
        <v>65.900000000000006</v>
      </c>
      <c r="S8" s="17">
        <f>_FV(Table1[[#This Row],[Company]],"Price")</f>
        <v>66.13</v>
      </c>
      <c r="T8" s="8">
        <f>_FV(Table1[[#This Row],[Company]],"High")</f>
        <v>67.56</v>
      </c>
      <c r="U8" s="8">
        <f>_FV(Table1[[#This Row],[Company]],"52 week high",TRUE)</f>
        <v>83.89</v>
      </c>
      <c r="V8" s="4">
        <f>(_FV(Table1[[#This Row],[Company]],"52 week high",TRUE)-_FV(Table1[[#This Row],[Company]],"Price"))/_FV(Table1[[#This Row],[Company]],"Price",TRUE)</f>
        <v>0.26856192348404667</v>
      </c>
      <c r="W8" s="4">
        <f>((_FV(Table1[[#This Row],[Company]],"Price")-_FV(Table1[[#This Row],[Company]],"52 week low",TRUE))/(Table1[year range]*_FV(Table1[[#This Row],[Company]],"Price")))</f>
        <v>0.28444802578565653</v>
      </c>
      <c r="X8" s="4">
        <f>((_FV(Table1[[#This Row],[Company]],"Price")-_FV(Table1[[#This Row],[Company]],"Low",TRUE))/(_FV(Table1[[#This Row],[Company]],"High",TRUE)-_FV(Table1[[#This Row],[Company]],"Low",TRUE)))</f>
        <v>0.138554216867464</v>
      </c>
      <c r="Y8" s="8">
        <f>_FV(Table1[[#This Row],[Company]],"Previous close",TRUE)</f>
        <v>67.05</v>
      </c>
      <c r="Z8" s="13">
        <f>_FV(Table1[[#This Row],[Company]],"Change")</f>
        <v>-0.92</v>
      </c>
      <c r="AA8" s="8">
        <f>_FV(Table1[[#This Row],[Company]],"Open")</f>
        <v>67.44</v>
      </c>
      <c r="AB8" s="1">
        <v>0.80900000000000005</v>
      </c>
      <c r="AC8" s="19">
        <f>AB8*_FV(Table1[[#This Row],[Company]],"Change (%)",TRUE)/100</f>
        <v>-1.1100289000000001E-4</v>
      </c>
      <c r="AD8" s="5">
        <f>_FV(Table1[[#This Row],[Company]],"Volume")</f>
        <v>1777875</v>
      </c>
      <c r="AE8" s="5">
        <f>_FV(Table1[[#This Row],[Company]],"Volume average",TRUE)</f>
        <v>6170566.57142857</v>
      </c>
      <c r="AF8" s="5">
        <f>_FV(Table1[[#This Row],[Company]],"Shares outstanding",TRUE)</f>
        <v>980866986.48680103</v>
      </c>
      <c r="AG8" s="1" t="str">
        <f>_FV(Table1[[#This Row],[Company]],"Last trade time",TRUE)</f>
        <v>8/08/2018 15:09:13</v>
      </c>
      <c r="AH8" s="1" t="str">
        <f>_FV(Table1[[#This Row],[Company]],"Industry")</f>
        <v>Pharmaceutical Retailers</v>
      </c>
      <c r="AJ8"/>
    </row>
    <row r="9" spans="1:36" ht="15.95" customHeight="1" x14ac:dyDescent="0.25">
      <c r="A9" s="1">
        <v>23</v>
      </c>
      <c r="B9" s="2" t="e" vm="8">
        <v>#VALUE!</v>
      </c>
      <c r="C9" s="1" t="str">
        <f>_FV(Table1[[#This Row],[Company]],"Ticker symbol",TRUE)</f>
        <v>SBUX</v>
      </c>
      <c r="D9" s="7">
        <f>_FV(Table1[[#This Row],[Company]],"P/E",TRUE)</f>
        <v>16.233765999999999</v>
      </c>
      <c r="E9" s="7">
        <f>_FV(Table1[[#This Row],[Company]],"Beta")</f>
        <v>0.62747699999999995</v>
      </c>
      <c r="F9" s="4">
        <f>ABS(_FV(Table1[[#This Row],[Company]],"Change (%)",TRUE)/_FV(Table1[[#This Row],[Company]],"Beta"))</f>
        <v>1.928516901814728E-2</v>
      </c>
      <c r="G9" s="4">
        <f>_FV(Table1[[#This Row],[Company]],"Change (%)",TRUE)</f>
        <v>-1.2100999999999999E-2</v>
      </c>
      <c r="H9" s="4">
        <f>_FV(Table1[[#This Row],[Company]],"Volume")/_FV(Table1[[#This Row],[Company]],"Volume average",TRUE)</f>
        <v>0.46607950200638726</v>
      </c>
      <c r="I9" s="4">
        <f>(Table1[% volume]/(Table1[[#Totals],[% volume]]))</f>
        <v>0.92985462104598371</v>
      </c>
      <c r="J9" s="4">
        <f>_FV(Table1[[#This Row],[Company]],"Volume")/_FV(Table1[[#This Row],[Company]],"Shares outstanding",TRUE)</f>
        <v>1.8089881791781034E-3</v>
      </c>
      <c r="K9" s="4">
        <f>(_FV(Table1[[#This Row],[Company]],"52 week high",TRUE)-_FV(Table1[[#This Row],[Company]],"52 week low",TRUE))/_FV(Table1[[#This Row],[Company]],"Price")</f>
        <v>0.28329768617538403</v>
      </c>
      <c r="L9" s="4">
        <f>(_FV(Table1[[#This Row],[Company]],"High",TRUE)-_FV(Table1[[#This Row],[Company]],"Low",TRUE))/_FV(Table1[[#This Row],[Company]],"Price")</f>
        <v>1.1083025471514686E-2</v>
      </c>
      <c r="M9" s="4">
        <f>(Table1[day range]/Table1[year range])</f>
        <v>3.9121482498284163E-2</v>
      </c>
      <c r="N9" s="6">
        <f>_FV(Table1[[#This Row],[Company]],"Market cap",TRUE)</f>
        <v>69343740000</v>
      </c>
      <c r="O9" s="6">
        <f>_FV(Table1[[#This Row],[Company]],"Previous close",TRUE)*_FV(Table1[[#This Row],[Company]],"Change (%)",TRUE)*_FV(Table1[[#This Row],[Company]],"Shares outstanding",TRUE)</f>
        <v>-839128597.7400012</v>
      </c>
      <c r="P9" s="4">
        <f>(_FV(Table1[[#This Row],[Company]],"Price")-_FV(Table1[[#This Row],[Company]],"52 week low",TRUE))/_FV(Table1[[#This Row],[Company]],"Price",TRUE)</f>
        <v>7.8942251604122146E-2</v>
      </c>
      <c r="Q9" s="8">
        <f>_FV(Table1[[#This Row],[Company]],"52 week low",TRUE)</f>
        <v>47.37</v>
      </c>
      <c r="R9" s="8">
        <f>_FV(Table1[[#This Row],[Company]],"Low")</f>
        <v>51.36</v>
      </c>
      <c r="S9" s="17">
        <f>_FV(Table1[[#This Row],[Company]],"Price")</f>
        <v>51.43</v>
      </c>
      <c r="T9" s="8">
        <f>_FV(Table1[[#This Row],[Company]],"High")</f>
        <v>51.93</v>
      </c>
      <c r="U9" s="8">
        <f>_FV(Table1[[#This Row],[Company]],"52 week high",TRUE)</f>
        <v>61.94</v>
      </c>
      <c r="V9" s="4">
        <f>(_FV(Table1[[#This Row],[Company]],"52 week high",TRUE)-_FV(Table1[[#This Row],[Company]],"Price"))/_FV(Table1[[#This Row],[Company]],"Price",TRUE)</f>
        <v>0.20435543457126187</v>
      </c>
      <c r="W9" s="4">
        <f>((_FV(Table1[[#This Row],[Company]],"Price")-_FV(Table1[[#This Row],[Company]],"52 week low",TRUE))/(Table1[year range]*_FV(Table1[[#This Row],[Company]],"Price")))</f>
        <v>0.27865477007549777</v>
      </c>
      <c r="X9" s="4">
        <f>((_FV(Table1[[#This Row],[Company]],"Price")-_FV(Table1[[#This Row],[Company]],"Low",TRUE))/(_FV(Table1[[#This Row],[Company]],"High",TRUE)-_FV(Table1[[#This Row],[Company]],"Low",TRUE)))</f>
        <v>0.12280701754386009</v>
      </c>
      <c r="Y9" s="8">
        <f>_FV(Table1[[#This Row],[Company]],"Previous close",TRUE)</f>
        <v>52.06</v>
      </c>
      <c r="Z9" s="13">
        <f>_FV(Table1[[#This Row],[Company]],"Change")</f>
        <v>-0.63</v>
      </c>
      <c r="AA9" s="8">
        <f>_FV(Table1[[#This Row],[Company]],"Open")</f>
        <v>51.83</v>
      </c>
      <c r="AB9" s="1">
        <v>0.85499999999999998</v>
      </c>
      <c r="AC9" s="19">
        <f>AB9*_FV(Table1[[#This Row],[Company]],"Change (%)",TRUE)/100</f>
        <v>-1.0346354999999998E-4</v>
      </c>
      <c r="AD9" s="5">
        <f>_FV(Table1[[#This Row],[Company]],"Volume")</f>
        <v>2409566</v>
      </c>
      <c r="AE9" s="5">
        <f>_FV(Table1[[#This Row],[Company]],"Volume average",TRUE)</f>
        <v>5169860.484375</v>
      </c>
      <c r="AF9" s="5">
        <f>_FV(Table1[[#This Row],[Company]],"Shares outstanding",TRUE)</f>
        <v>1331996542.45102</v>
      </c>
      <c r="AG9" s="1" t="str">
        <f>_FV(Table1[[#This Row],[Company]],"Last trade time",TRUE)</f>
        <v>8/08/2018 15:08:56</v>
      </c>
      <c r="AH9" s="1" t="str">
        <f>_FV(Table1[[#This Row],[Company]],"Industry")</f>
        <v>Restaurants</v>
      </c>
      <c r="AI9" s="3"/>
      <c r="AJ9"/>
    </row>
    <row r="10" spans="1:36" ht="15.95" customHeight="1" x14ac:dyDescent="0.25">
      <c r="A10" s="1">
        <v>87</v>
      </c>
      <c r="B10" s="2" t="e" vm="9">
        <v>#VALUE!</v>
      </c>
      <c r="C10" s="1" t="str">
        <f>_FV(Table1[[#This Row],[Company]],"Ticker symbol",TRUE)</f>
        <v>ULTA</v>
      </c>
      <c r="D10" s="7">
        <f>_FV(Table1[[#This Row],[Company]],"P/E",TRUE)</f>
        <v>24.570025000000001</v>
      </c>
      <c r="E10" s="7">
        <f>_FV(Table1[[#This Row],[Company]],"Beta")</f>
        <v>0.72257400000000005</v>
      </c>
      <c r="F10" s="4">
        <f>ABS(_FV(Table1[[#This Row],[Company]],"Change (%)",TRUE)/_FV(Table1[[#This Row],[Company]],"Beta"))</f>
        <v>1.6734618184435088E-2</v>
      </c>
      <c r="G10" s="4">
        <f>_FV(Table1[[#This Row],[Company]],"Change (%)",TRUE)</f>
        <v>-1.2092E-2</v>
      </c>
      <c r="H10" s="4">
        <f>_FV(Table1[[#This Row],[Company]],"Volume")/_FV(Table1[[#This Row],[Company]],"Volume average",TRUE)</f>
        <v>9.751747934496599E-2</v>
      </c>
      <c r="I10" s="4">
        <f>(Table1[% volume]/(Table1[[#Totals],[% volume]]))</f>
        <v>0.19455281429739907</v>
      </c>
      <c r="J10" s="4">
        <f>_FV(Table1[[#This Row],[Company]],"Volume")/_FV(Table1[[#This Row],[Company]],"Shares outstanding",TRUE)</f>
        <v>1.2532708311768542E-3</v>
      </c>
      <c r="K10" s="4">
        <f>(_FV(Table1[[#This Row],[Company]],"52 week high",TRUE)-_FV(Table1[[#This Row],[Company]],"52 week low",TRUE))/_FV(Table1[[#This Row],[Company]],"Price")</f>
        <v>0.31102829069964411</v>
      </c>
      <c r="L10" s="4">
        <f>(_FV(Table1[[#This Row],[Company]],"High",TRUE)-_FV(Table1[[#This Row],[Company]],"Low",TRUE))/_FV(Table1[[#This Row],[Company]],"Price")</f>
        <v>1.379425715737752E-2</v>
      </c>
      <c r="M10" s="4">
        <f>(Table1[day range]/Table1[year range])</f>
        <v>4.4350490196078181E-2</v>
      </c>
      <c r="N10" s="6">
        <f>_FV(Table1[[#This Row],[Company]],"Market cap",TRUE)</f>
        <v>14245197858.18</v>
      </c>
      <c r="O10" s="6">
        <f>_FV(Table1[[#This Row],[Company]],"Previous close",TRUE)*_FV(Table1[[#This Row],[Company]],"Change (%)",TRUE)*_FV(Table1[[#This Row],[Company]],"Shares outstanding",TRUE)</f>
        <v>-172252932.50111261</v>
      </c>
      <c r="P10" s="4">
        <f>(_FV(Table1[[#This Row],[Company]],"Price")-_FV(Table1[[#This Row],[Company]],"52 week low",TRUE))/_FV(Table1[[#This Row],[Company]],"Price",TRUE)</f>
        <v>0.20396408605793662</v>
      </c>
      <c r="Q10" s="8">
        <f>_FV(Table1[[#This Row],[Company]],"52 week low",TRUE)</f>
        <v>187.96</v>
      </c>
      <c r="R10" s="8">
        <f>_FV(Table1[[#This Row],[Company]],"Low")</f>
        <v>236.21</v>
      </c>
      <c r="S10" s="17">
        <f>_FV(Table1[[#This Row],[Company]],"Price")</f>
        <v>236.12</v>
      </c>
      <c r="T10" s="8">
        <f>_FV(Table1[[#This Row],[Company]],"High")</f>
        <v>239.46709999999999</v>
      </c>
      <c r="U10" s="8">
        <f>_FV(Table1[[#This Row],[Company]],"52 week high",TRUE)</f>
        <v>261.39999999999998</v>
      </c>
      <c r="V10" s="4">
        <f>(_FV(Table1[[#This Row],[Company]],"52 week high",TRUE)-_FV(Table1[[#This Row],[Company]],"Price"))/_FV(Table1[[#This Row],[Company]],"Price",TRUE)</f>
        <v>0.10706420464170749</v>
      </c>
      <c r="W10" s="4">
        <f>((_FV(Table1[[#This Row],[Company]],"Price")-_FV(Table1[[#This Row],[Company]],"52 week low",TRUE))/(Table1[year range]*_FV(Table1[[#This Row],[Company]],"Price")))</f>
        <v>0.65577342047930309</v>
      </c>
      <c r="X10" s="4">
        <f>((_FV(Table1[[#This Row],[Company]],"Price")-_FV(Table1[[#This Row],[Company]],"Low",TRUE))/(_FV(Table1[[#This Row],[Company]],"High",TRUE)-_FV(Table1[[#This Row],[Company]],"Low",TRUE)))</f>
        <v>-2.7631942525560765E-2</v>
      </c>
      <c r="Y10" s="8">
        <f>_FV(Table1[[#This Row],[Company]],"Previous close",TRUE)</f>
        <v>239.01</v>
      </c>
      <c r="Z10" s="13">
        <f>_FV(Table1[[#This Row],[Company]],"Change")</f>
        <v>-2.89</v>
      </c>
      <c r="AA10" s="8">
        <f>_FV(Table1[[#This Row],[Company]],"Open")</f>
        <v>238.66</v>
      </c>
      <c r="AB10" s="1">
        <v>0.18</v>
      </c>
      <c r="AC10" s="19">
        <f>AB10*_FV(Table1[[#This Row],[Company]],"Change (%)",TRUE)/100</f>
        <v>-2.17656E-5</v>
      </c>
      <c r="AD10" s="5">
        <f>_FV(Table1[[#This Row],[Company]],"Volume")</f>
        <v>74696</v>
      </c>
      <c r="AE10" s="5">
        <f>_FV(Table1[[#This Row],[Company]],"Volume average",TRUE)</f>
        <v>765975.5</v>
      </c>
      <c r="AF10" s="5">
        <f>_FV(Table1[[#This Row],[Company]],"Shares outstanding",TRUE)</f>
        <v>59600844.559558198</v>
      </c>
      <c r="AG10" s="1" t="str">
        <f>_FV(Table1[[#This Row],[Company]],"Last trade time",TRUE)</f>
        <v>8/08/2018 15:08:56</v>
      </c>
      <c r="AH10" s="1" t="str">
        <f>_FV(Table1[[#This Row],[Company]],"Industry")</f>
        <v>Specialty Retail</v>
      </c>
      <c r="AJ10"/>
    </row>
    <row r="11" spans="1:36" ht="15.95" customHeight="1" x14ac:dyDescent="0.25">
      <c r="A11" s="1">
        <v>71</v>
      </c>
      <c r="B11" s="2" t="e" vm="10">
        <v>#VALUE!</v>
      </c>
      <c r="C11" s="1" t="str">
        <f>_FV(Table1[[#This Row],[Company]],"Ticker symbol",TRUE)</f>
        <v>EXPE</v>
      </c>
      <c r="D11" s="7">
        <f>_FV(Table1[[#This Row],[Company]],"P/E",TRUE)</f>
        <v>78.125</v>
      </c>
      <c r="E11" s="7">
        <f>_FV(Table1[[#This Row],[Company]],"Beta")</f>
        <v>1.379089</v>
      </c>
      <c r="F11" s="4">
        <f>ABS(_FV(Table1[[#This Row],[Company]],"Change (%)",TRUE)/_FV(Table1[[#This Row],[Company]],"Beta"))</f>
        <v>8.013986044410476E-3</v>
      </c>
      <c r="G11" s="4">
        <f>_FV(Table1[[#This Row],[Company]],"Change (%)",TRUE)</f>
        <v>-1.1051999999999999E-2</v>
      </c>
      <c r="H11" s="4">
        <f>_FV(Table1[[#This Row],[Company]],"Volume")/_FV(Table1[[#This Row],[Company]],"Volume average",TRUE)</f>
        <v>0.16129884119346533</v>
      </c>
      <c r="I11" s="4">
        <f>(Table1[% volume]/(Table1[[#Totals],[% volume]]))</f>
        <v>0.32180019118508796</v>
      </c>
      <c r="J11" s="4">
        <f>_FV(Table1[[#This Row],[Company]],"Volume")/_FV(Table1[[#This Row],[Company]],"Shares outstanding",TRUE)</f>
        <v>1.5692191084372773E-3</v>
      </c>
      <c r="K11" s="4">
        <f>(_FV(Table1[[#This Row],[Company]],"52 week high",TRUE)-_FV(Table1[[#This Row],[Company]],"52 week low",TRUE))/_FV(Table1[[#This Row],[Company]],"Price")</f>
        <v>0.42359738482590858</v>
      </c>
      <c r="L11" s="4">
        <f>(_FV(Table1[[#This Row],[Company]],"High",TRUE)-_FV(Table1[[#This Row],[Company]],"Low",TRUE))/_FV(Table1[[#This Row],[Company]],"Price")</f>
        <v>1.5154325680401462E-2</v>
      </c>
      <c r="M11" s="4">
        <f>(Table1[day range]/Table1[year range])</f>
        <v>3.5775305096913276E-2</v>
      </c>
      <c r="N11" s="6">
        <f>_FV(Table1[[#This Row],[Company]],"Market cap",TRUE)</f>
        <v>19600512289.599998</v>
      </c>
      <c r="O11" s="6">
        <f>_FV(Table1[[#This Row],[Company]],"Previous close",TRUE)*_FV(Table1[[#This Row],[Company]],"Change (%)",TRUE)*_FV(Table1[[#This Row],[Company]],"Shares outstanding",TRUE)</f>
        <v>-216624861.82465908</v>
      </c>
      <c r="P11" s="4">
        <f>(_FV(Table1[[#This Row],[Company]],"Price")-_FV(Table1[[#This Row],[Company]],"52 week low",TRUE))/_FV(Table1[[#This Row],[Company]],"Price",TRUE)</f>
        <v>0.25102630378592061</v>
      </c>
      <c r="Q11" s="8">
        <f>_FV(Table1[[#This Row],[Company]],"52 week low",TRUE)</f>
        <v>98.52</v>
      </c>
      <c r="R11" s="8">
        <f>_FV(Table1[[#This Row],[Company]],"Low")</f>
        <v>131.03</v>
      </c>
      <c r="S11" s="17">
        <f>_FV(Table1[[#This Row],[Company]],"Price")</f>
        <v>131.54</v>
      </c>
      <c r="T11" s="8">
        <f>_FV(Table1[[#This Row],[Company]],"High")</f>
        <v>133.02340000000001</v>
      </c>
      <c r="U11" s="8">
        <f>_FV(Table1[[#This Row],[Company]],"52 week high",TRUE)</f>
        <v>154.24</v>
      </c>
      <c r="V11" s="4">
        <f>(_FV(Table1[[#This Row],[Company]],"52 week high",TRUE)-_FV(Table1[[#This Row],[Company]],"Price"))/_FV(Table1[[#This Row],[Company]],"Price",TRUE)</f>
        <v>0.17257108103998797</v>
      </c>
      <c r="W11" s="4">
        <f>((_FV(Table1[[#This Row],[Company]],"Price")-_FV(Table1[[#This Row],[Company]],"52 week low",TRUE))/(Table1[year range]*_FV(Table1[[#This Row],[Company]],"Price")))</f>
        <v>0.59260588657573565</v>
      </c>
      <c r="X11" s="4">
        <f>((_FV(Table1[[#This Row],[Company]],"Price")-_FV(Table1[[#This Row],[Company]],"Low",TRUE))/(_FV(Table1[[#This Row],[Company]],"High",TRUE)-_FV(Table1[[#This Row],[Company]],"Low",TRUE)))</f>
        <v>0.25584428614427046</v>
      </c>
      <c r="Y11" s="8">
        <f>_FV(Table1[[#This Row],[Company]],"Previous close",TRUE)</f>
        <v>133.01</v>
      </c>
      <c r="Z11" s="13">
        <f>_FV(Table1[[#This Row],[Company]],"Change")</f>
        <v>-1.47</v>
      </c>
      <c r="AA11" s="8">
        <f>_FV(Table1[[#This Row],[Company]],"Open")</f>
        <v>132.66</v>
      </c>
      <c r="AB11" s="1">
        <v>0.22500000000000001</v>
      </c>
      <c r="AC11" s="19">
        <f>AB11*_FV(Table1[[#This Row],[Company]],"Change (%)",TRUE)/100</f>
        <v>-2.4867000000000001E-5</v>
      </c>
      <c r="AD11" s="5">
        <f>_FV(Table1[[#This Row],[Company]],"Volume")</f>
        <v>231242</v>
      </c>
      <c r="AE11" s="5">
        <f>_FV(Table1[[#This Row],[Company]],"Volume average",TRUE)</f>
        <v>1433624.68253968</v>
      </c>
      <c r="AF11" s="5">
        <f>_FV(Table1[[#This Row],[Company]],"Shares outstanding",TRUE)</f>
        <v>147361193.06518301</v>
      </c>
      <c r="AG11" s="1" t="str">
        <f>_FV(Table1[[#This Row],[Company]],"Last trade time",TRUE)</f>
        <v>8/08/2018 15:08:08</v>
      </c>
      <c r="AH11" s="1" t="str">
        <f>_FV(Table1[[#This Row],[Company]],"Industry")</f>
        <v>Leisure</v>
      </c>
      <c r="AJ11"/>
    </row>
    <row r="12" spans="1:36" ht="15.95" customHeight="1" x14ac:dyDescent="0.25">
      <c r="A12" s="1">
        <v>56</v>
      </c>
      <c r="B12" s="2" t="e" vm="11">
        <v>#VALUE!</v>
      </c>
      <c r="C12" s="1" t="str">
        <f>_FV(Table1[[#This Row],[Company]],"Ticker symbol",TRUE)</f>
        <v>ALXN</v>
      </c>
      <c r="D12" s="7">
        <f>_FV(Table1[[#This Row],[Company]],"P/E",TRUE)</f>
        <v>58.479531999999999</v>
      </c>
      <c r="E12" s="7">
        <f>_FV(Table1[[#This Row],[Company]],"Beta")</f>
        <v>0.94316</v>
      </c>
      <c r="F12" s="4">
        <f>ABS(_FV(Table1[[#This Row],[Company]],"Change (%)",TRUE)/_FV(Table1[[#This Row],[Company]],"Beta"))</f>
        <v>1.1690487298019425E-2</v>
      </c>
      <c r="G12" s="4">
        <f>_FV(Table1[[#This Row],[Company]],"Change (%)",TRUE)</f>
        <v>-1.1026000000000001E-2</v>
      </c>
      <c r="H12" s="4">
        <f>_FV(Table1[[#This Row],[Company]],"Volume")/_FV(Table1[[#This Row],[Company]],"Volume average",TRUE)</f>
        <v>0.22002442360591098</v>
      </c>
      <c r="I12" s="4">
        <f>(Table1[% volume]/(Table1[[#Totals],[% volume]]))</f>
        <v>0.43896100590609455</v>
      </c>
      <c r="J12" s="4">
        <f>_FV(Table1[[#This Row],[Company]],"Volume")/_FV(Table1[[#This Row],[Company]],"Shares outstanding",TRUE)</f>
        <v>1.3196239848698218E-3</v>
      </c>
      <c r="K12" s="4">
        <f>(_FV(Table1[[#This Row],[Company]],"52 week high",TRUE)-_FV(Table1[[#This Row],[Company]],"52 week low",TRUE))/_FV(Table1[[#This Row],[Company]],"Price")</f>
        <v>0.39012304897183919</v>
      </c>
      <c r="L12" s="4">
        <f>(_FV(Table1[[#This Row],[Company]],"High",TRUE)-_FV(Table1[[#This Row],[Company]],"Low",TRUE))/_FV(Table1[[#This Row],[Company]],"Price")</f>
        <v>1.2717813196795822E-2</v>
      </c>
      <c r="M12" s="4">
        <f>(Table1[day range]/Table1[year range])</f>
        <v>3.2599491955969645E-2</v>
      </c>
      <c r="N12" s="6">
        <f>_FV(Table1[[#This Row],[Company]],"Market cap",TRUE)</f>
        <v>27021671695</v>
      </c>
      <c r="O12" s="6">
        <f>_FV(Table1[[#This Row],[Company]],"Previous close",TRUE)*_FV(Table1[[#This Row],[Company]],"Change (%)",TRUE)*_FV(Table1[[#This Row],[Company]],"Shares outstanding",TRUE)</f>
        <v>-297940952.1090703</v>
      </c>
      <c r="P12" s="4">
        <f>(_FV(Table1[[#This Row],[Company]],"Price")-_FV(Table1[[#This Row],[Company]],"52 week low",TRUE))/_FV(Table1[[#This Row],[Company]],"Price",TRUE)</f>
        <v>0.15682550169295573</v>
      </c>
      <c r="Q12" s="8">
        <f>_FV(Table1[[#This Row],[Company]],"52 week low",TRUE)</f>
        <v>102.1</v>
      </c>
      <c r="R12" s="8">
        <f>_FV(Table1[[#This Row],[Company]],"Low")</f>
        <v>120.85</v>
      </c>
      <c r="S12" s="17">
        <f>_FV(Table1[[#This Row],[Company]],"Price")</f>
        <v>121.09</v>
      </c>
      <c r="T12" s="8">
        <f>_FV(Table1[[#This Row],[Company]],"High")</f>
        <v>122.39</v>
      </c>
      <c r="U12" s="8">
        <f>_FV(Table1[[#This Row],[Company]],"52 week high",TRUE)</f>
        <v>149.34</v>
      </c>
      <c r="V12" s="4">
        <f>(_FV(Table1[[#This Row],[Company]],"52 week high",TRUE)-_FV(Table1[[#This Row],[Company]],"Price"))/_FV(Table1[[#This Row],[Company]],"Price",TRUE)</f>
        <v>0.23329754727888347</v>
      </c>
      <c r="W12" s="4">
        <f>((_FV(Table1[[#This Row],[Company]],"Price")-_FV(Table1[[#This Row],[Company]],"52 week low",TRUE))/(Table1[year range]*_FV(Table1[[#This Row],[Company]],"Price")))</f>
        <v>0.40198983911939046</v>
      </c>
      <c r="X12" s="4">
        <f>((_FV(Table1[[#This Row],[Company]],"Price")-_FV(Table1[[#This Row],[Company]],"Low",TRUE))/(_FV(Table1[[#This Row],[Company]],"High",TRUE)-_FV(Table1[[#This Row],[Company]],"Low",TRUE)))</f>
        <v>0.15584415584416111</v>
      </c>
      <c r="Y12" s="8">
        <f>_FV(Table1[[#This Row],[Company]],"Previous close",TRUE)</f>
        <v>122.44</v>
      </c>
      <c r="Z12" s="13">
        <f>_FV(Table1[[#This Row],[Company]],"Change")</f>
        <v>-1.35</v>
      </c>
      <c r="AA12" s="8">
        <f>_FV(Table1[[#This Row],[Company]],"Open")</f>
        <v>122.23</v>
      </c>
      <c r="AB12" s="1">
        <v>0.34799999999999998</v>
      </c>
      <c r="AC12" s="19">
        <f>AB12*_FV(Table1[[#This Row],[Company]],"Change (%)",TRUE)/100</f>
        <v>-3.837048E-5</v>
      </c>
      <c r="AD12" s="5">
        <f>_FV(Table1[[#This Row],[Company]],"Volume")</f>
        <v>291232</v>
      </c>
      <c r="AE12" s="5">
        <f>_FV(Table1[[#This Row],[Company]],"Volume average",TRUE)</f>
        <v>1323634.8730158701</v>
      </c>
      <c r="AF12" s="5">
        <f>_FV(Table1[[#This Row],[Company]],"Shares outstanding",TRUE)</f>
        <v>220693169.674943</v>
      </c>
      <c r="AG12" s="1" t="str">
        <f>_FV(Table1[[#This Row],[Company]],"Last trade time",TRUE)</f>
        <v>8/08/2018 15:08:32</v>
      </c>
      <c r="AH12" s="1" t="str">
        <f>_FV(Table1[[#This Row],[Company]],"Industry")</f>
        <v>Biotechnology</v>
      </c>
      <c r="AJ12"/>
    </row>
    <row r="13" spans="1:36" ht="15.95" customHeight="1" x14ac:dyDescent="0.25">
      <c r="A13" s="1">
        <v>97</v>
      </c>
      <c r="B13" s="2" t="e" vm="12">
        <v>#VALUE!</v>
      </c>
      <c r="C13" s="1" t="str">
        <f>_FV(Table1[[#This Row],[Company]],"Ticker symbol",TRUE)</f>
        <v>HSIC</v>
      </c>
      <c r="D13" s="7">
        <f>_FV(Table1[[#This Row],[Company]],"P/E",TRUE)</f>
        <v>29.673590999999998</v>
      </c>
      <c r="E13" s="7">
        <f>_FV(Table1[[#This Row],[Company]],"Beta")</f>
        <v>1.008818</v>
      </c>
      <c r="F13" s="4">
        <f>ABS(_FV(Table1[[#This Row],[Company]],"Change (%)",TRUE)/_FV(Table1[[#This Row],[Company]],"Beta"))</f>
        <v>1.043399304929135E-2</v>
      </c>
      <c r="G13" s="4">
        <f>_FV(Table1[[#This Row],[Company]],"Change (%)",TRUE)</f>
        <v>-1.0526000000000001E-2</v>
      </c>
      <c r="H13" s="4">
        <f>_FV(Table1[[#This Row],[Company]],"Volume")/_FV(Table1[[#This Row],[Company]],"Volume average",TRUE)</f>
        <v>0.11806697790339224</v>
      </c>
      <c r="I13" s="4">
        <f>(Table1[% volume]/(Table1[[#Totals],[% volume]]))</f>
        <v>0.23555021090564673</v>
      </c>
      <c r="J13" s="4">
        <f>_FV(Table1[[#This Row],[Company]],"Volume")/_FV(Table1[[#This Row],[Company]],"Shares outstanding",TRUE)</f>
        <v>1.0644703929474162E-3</v>
      </c>
      <c r="K13" s="4">
        <f>(_FV(Table1[[#This Row],[Company]],"52 week high",TRUE)-_FV(Table1[[#This Row],[Company]],"52 week low",TRUE))/_FV(Table1[[#This Row],[Company]],"Price")</f>
        <v>0.33915906788247219</v>
      </c>
      <c r="L13" s="4">
        <f>(_FV(Table1[[#This Row],[Company]],"High",TRUE)-_FV(Table1[[#This Row],[Company]],"Low",TRUE))/_FV(Table1[[#This Row],[Company]],"Price")</f>
        <v>2.2036474164133676E-2</v>
      </c>
      <c r="M13" s="4">
        <f>(Table1[day range]/Table1[year range])</f>
        <v>6.497386109036575E-2</v>
      </c>
      <c r="N13" s="6">
        <f>_FV(Table1[[#This Row],[Company]],"Market cap",TRUE)</f>
        <v>12049872767.700001</v>
      </c>
      <c r="O13" s="6">
        <f>_FV(Table1[[#This Row],[Company]],"Previous close",TRUE)*_FV(Table1[[#This Row],[Company]],"Change (%)",TRUE)*_FV(Table1[[#This Row],[Company]],"Shares outstanding",TRUE)</f>
        <v>-126836960.75281033</v>
      </c>
      <c r="P13" s="4">
        <f>(_FV(Table1[[#This Row],[Company]],"Price")-_FV(Table1[[#This Row],[Company]],"52 week low",TRUE))/_FV(Table1[[#This Row],[Company]],"Price",TRUE)</f>
        <v>0.20770010131712249</v>
      </c>
      <c r="Q13" s="8">
        <f>_FV(Table1[[#This Row],[Company]],"52 week low",TRUE)</f>
        <v>62.56</v>
      </c>
      <c r="R13" s="8">
        <f>_FV(Table1[[#This Row],[Company]],"Low")</f>
        <v>78.454999999999998</v>
      </c>
      <c r="S13" s="17">
        <f>_FV(Table1[[#This Row],[Company]],"Price")</f>
        <v>78.959999999999994</v>
      </c>
      <c r="T13" s="8">
        <f>_FV(Table1[[#This Row],[Company]],"High")</f>
        <v>80.194999999999993</v>
      </c>
      <c r="U13" s="8">
        <f>_FV(Table1[[#This Row],[Company]],"52 week high",TRUE)</f>
        <v>89.34</v>
      </c>
      <c r="V13" s="4">
        <f>(_FV(Table1[[#This Row],[Company]],"52 week high",TRUE)-_FV(Table1[[#This Row],[Company]],"Price"))/_FV(Table1[[#This Row],[Company]],"Price",TRUE)</f>
        <v>0.13145896656534967</v>
      </c>
      <c r="W13" s="4">
        <f>((_FV(Table1[[#This Row],[Company]],"Price")-_FV(Table1[[#This Row],[Company]],"52 week low",TRUE))/(Table1[year range]*_FV(Table1[[#This Row],[Company]],"Price")))</f>
        <v>0.61239731142643727</v>
      </c>
      <c r="X13" s="4">
        <f>((_FV(Table1[[#This Row],[Company]],"Price")-_FV(Table1[[#This Row],[Company]],"Low",TRUE))/(_FV(Table1[[#This Row],[Company]],"High",TRUE)-_FV(Table1[[#This Row],[Company]],"Low",TRUE)))</f>
        <v>0.29022988505746949</v>
      </c>
      <c r="Y13" s="8">
        <f>_FV(Table1[[#This Row],[Company]],"Previous close",TRUE)</f>
        <v>79.8</v>
      </c>
      <c r="Z13" s="13">
        <f>_FV(Table1[[#This Row],[Company]],"Change")</f>
        <v>-0.84</v>
      </c>
      <c r="AA13" s="8">
        <f>_FV(Table1[[#This Row],[Company]],"Open")</f>
        <v>79.75</v>
      </c>
      <c r="AB13" s="1">
        <v>0.14199999999999999</v>
      </c>
      <c r="AC13" s="19">
        <f>AB13*_FV(Table1[[#This Row],[Company]],"Change (%)",TRUE)/100</f>
        <v>-1.4946919999999999E-5</v>
      </c>
      <c r="AD13" s="5">
        <f>_FV(Table1[[#This Row],[Company]],"Volume")</f>
        <v>160736</v>
      </c>
      <c r="AE13" s="5">
        <f>_FV(Table1[[#This Row],[Company]],"Volume average",TRUE)</f>
        <v>1361396.75</v>
      </c>
      <c r="AF13" s="5">
        <f>_FV(Table1[[#This Row],[Company]],"Shares outstanding",TRUE)</f>
        <v>151000911.87594</v>
      </c>
      <c r="AG13" s="1" t="str">
        <f>_FV(Table1[[#This Row],[Company]],"Last trade time",TRUE)</f>
        <v>8/08/2018 15:08:29</v>
      </c>
      <c r="AH13" s="1" t="str">
        <f>_FV(Table1[[#This Row],[Company]],"Industry")</f>
        <v>Medical Distribution</v>
      </c>
      <c r="AJ13"/>
    </row>
    <row r="14" spans="1:36" ht="15.95" customHeight="1" x14ac:dyDescent="0.25">
      <c r="A14" s="1">
        <v>99</v>
      </c>
      <c r="B14" s="2" t="e" vm="13">
        <v>#VALUE!</v>
      </c>
      <c r="C14" s="1" t="str">
        <f>_FV(Table1[[#This Row],[Company]],"Ticker symbol",TRUE)</f>
        <v>HOLX</v>
      </c>
      <c r="D14" s="7">
        <f>_FV(Table1[[#This Row],[Company]],"P/E",TRUE)</f>
        <v>10.460251</v>
      </c>
      <c r="E14" s="7">
        <f>_FV(Table1[[#This Row],[Company]],"Beta")</f>
        <v>0.74125399999999997</v>
      </c>
      <c r="F14" s="4">
        <f>ABS(_FV(Table1[[#This Row],[Company]],"Change (%)",TRUE)/_FV(Table1[[#This Row],[Company]],"Beta"))</f>
        <v>1.3918306005768603E-2</v>
      </c>
      <c r="G14" s="4">
        <f>_FV(Table1[[#This Row],[Company]],"Change (%)",TRUE)</f>
        <v>-1.0317E-2</v>
      </c>
      <c r="H14" s="4">
        <f>_FV(Table1[[#This Row],[Company]],"Volume")/_FV(Table1[[#This Row],[Company]],"Volume average",TRUE)</f>
        <v>8.3712711440879994E-2</v>
      </c>
      <c r="I14" s="4">
        <f>(Table1[% volume]/(Table1[[#Totals],[% volume]]))</f>
        <v>0.16701153180627221</v>
      </c>
      <c r="J14" s="4">
        <f>_FV(Table1[[#This Row],[Company]],"Volume")/_FV(Table1[[#This Row],[Company]],"Shares outstanding",TRUE)</f>
        <v>5.9797849831017837E-4</v>
      </c>
      <c r="K14" s="4">
        <f>(_FV(Table1[[#This Row],[Company]],"52 week high",TRUE)-_FV(Table1[[#This Row],[Company]],"52 week low",TRUE))/_FV(Table1[[#This Row],[Company]],"Price")</f>
        <v>0.24218181818181822</v>
      </c>
      <c r="L14" s="4">
        <f>(_FV(Table1[[#This Row],[Company]],"High",TRUE)-_FV(Table1[[#This Row],[Company]],"Low",TRUE))/_FV(Table1[[#This Row],[Company]],"Price")</f>
        <v>1.1515151515151549E-2</v>
      </c>
      <c r="M14" s="4">
        <f>(Table1[day range]/Table1[year range])</f>
        <v>4.7547547547547683E-2</v>
      </c>
      <c r="N14" s="6">
        <f>_FV(Table1[[#This Row],[Company]],"Market cap",TRUE)</f>
        <v>11238670318.4</v>
      </c>
      <c r="O14" s="6">
        <f>_FV(Table1[[#This Row],[Company]],"Previous close",TRUE)*_FV(Table1[[#This Row],[Company]],"Change (%)",TRUE)*_FV(Table1[[#This Row],[Company]],"Shares outstanding",TRUE)</f>
        <v>-115949361.67493269</v>
      </c>
      <c r="P14" s="4">
        <f>(_FV(Table1[[#This Row],[Company]],"Price")-_FV(Table1[[#This Row],[Company]],"52 week low",TRUE))/_FV(Table1[[#This Row],[Company]],"Price",TRUE)</f>
        <v>0.14909090909090905</v>
      </c>
      <c r="Q14" s="8">
        <f>_FV(Table1[[#This Row],[Company]],"52 week low",TRUE)</f>
        <v>35.1</v>
      </c>
      <c r="R14" s="8">
        <f>_FV(Table1[[#This Row],[Company]],"Low")</f>
        <v>41.284999999999997</v>
      </c>
      <c r="S14" s="17">
        <f>_FV(Table1[[#This Row],[Company]],"Price")</f>
        <v>41.25</v>
      </c>
      <c r="T14" s="8">
        <f>_FV(Table1[[#This Row],[Company]],"High")</f>
        <v>41.76</v>
      </c>
      <c r="U14" s="8">
        <f>_FV(Table1[[#This Row],[Company]],"52 week high",TRUE)</f>
        <v>45.09</v>
      </c>
      <c r="V14" s="4">
        <f>(_FV(Table1[[#This Row],[Company]],"52 week high",TRUE)-_FV(Table1[[#This Row],[Company]],"Price"))/_FV(Table1[[#This Row],[Company]],"Price",TRUE)</f>
        <v>9.3090909090909169E-2</v>
      </c>
      <c r="W14" s="4">
        <f>((_FV(Table1[[#This Row],[Company]],"Price")-_FV(Table1[[#This Row],[Company]],"52 week low",TRUE))/(Table1[year range]*_FV(Table1[[#This Row],[Company]],"Price")))</f>
        <v>0.6156156156156154</v>
      </c>
      <c r="X14" s="4">
        <f>((_FV(Table1[[#This Row],[Company]],"Price")-_FV(Table1[[#This Row],[Company]],"Low",TRUE))/(_FV(Table1[[#This Row],[Company]],"High",TRUE)-_FV(Table1[[#This Row],[Company]],"Low",TRUE)))</f>
        <v>-7.3684210526308386E-2</v>
      </c>
      <c r="Y14" s="8">
        <f>_FV(Table1[[#This Row],[Company]],"Previous close",TRUE)</f>
        <v>41.68</v>
      </c>
      <c r="Z14" s="13">
        <f>_FV(Table1[[#This Row],[Company]],"Change")</f>
        <v>-0.43</v>
      </c>
      <c r="AA14" s="8">
        <f>_FV(Table1[[#This Row],[Company]],"Open")</f>
        <v>41.62</v>
      </c>
      <c r="AB14" s="1">
        <v>0.13800000000000001</v>
      </c>
      <c r="AC14" s="19">
        <f>AB14*_FV(Table1[[#This Row],[Company]],"Change (%)",TRUE)/100</f>
        <v>-1.4237460000000001E-5</v>
      </c>
      <c r="AD14" s="5">
        <f>_FV(Table1[[#This Row],[Company]],"Volume")</f>
        <v>161240</v>
      </c>
      <c r="AE14" s="5">
        <f>_FV(Table1[[#This Row],[Company]],"Volume average",TRUE)</f>
        <v>1926111.3064516101</v>
      </c>
      <c r="AF14" s="5">
        <f>_FV(Table1[[#This Row],[Company]],"Shares outstanding",TRUE)</f>
        <v>269641802.26487499</v>
      </c>
      <c r="AG14" s="1" t="str">
        <f>_FV(Table1[[#This Row],[Company]],"Last trade time",TRUE)</f>
        <v>8/08/2018 15:07:11</v>
      </c>
      <c r="AH14" s="1" t="str">
        <f>_FV(Table1[[#This Row],[Company]],"Industry")</f>
        <v>Medical Instruments &amp; Supplies</v>
      </c>
      <c r="AJ14"/>
    </row>
    <row r="15" spans="1:36" ht="15.95" customHeight="1" x14ac:dyDescent="0.25">
      <c r="A15" s="1">
        <v>25</v>
      </c>
      <c r="B15" s="2" t="e" vm="14">
        <v>#VALUE!</v>
      </c>
      <c r="C15" s="1" t="str">
        <f>_FV(Table1[[#This Row],[Company]],"Ticker symbol",TRUE)</f>
        <v>BIDU</v>
      </c>
      <c r="D15" s="7">
        <f>_FV(Table1[[#This Row],[Company]],"P/E",TRUE)</f>
        <v>27.173912999999999</v>
      </c>
      <c r="E15" s="27">
        <v>1.33</v>
      </c>
      <c r="F15" s="4">
        <f>ABS(_FV(Table1[[#This Row],[Company]],"Change (%)",TRUE)/Table1[Beta])</f>
        <v>7.0992481203007518E-3</v>
      </c>
      <c r="G15" s="4">
        <f>_FV(Table1[[#This Row],[Company]],"Change (%)",TRUE)</f>
        <v>-9.4420000000000007E-3</v>
      </c>
      <c r="H15" s="4">
        <f>_FV(Table1[[#This Row],[Company]],"Volume")/_FV(Table1[[#This Row],[Company]],"Volume average",TRUE)</f>
        <v>1.7599168121348427</v>
      </c>
      <c r="I15" s="4">
        <f>(Table1[% volume]/(Table1[[#Totals],[% volume]]))</f>
        <v>3.51113227115848</v>
      </c>
      <c r="J15" s="4">
        <f>_FV(Table1[[#This Row],[Company]],"Volume")/_FV(Table1[[#This Row],[Company]],"Shares outstanding",TRUE)</f>
        <v>1.1639532659826412E-2</v>
      </c>
      <c r="K15" s="4">
        <f>(_FV(Table1[[#This Row],[Company]],"52 week high",TRUE)-_FV(Table1[[#This Row],[Company]],"52 week low",TRUE))/_FV(Table1[[#This Row],[Company]],"Price")</f>
        <v>0.48538975501113596</v>
      </c>
      <c r="L15" s="4">
        <f>(_FV(Table1[[#This Row],[Company]],"High",TRUE)-_FV(Table1[[#This Row],[Company]],"Low",TRUE))/_FV(Table1[[#This Row],[Company]],"Price")</f>
        <v>1.3979064587973341E-2</v>
      </c>
      <c r="M15" s="4">
        <f>(Table1[day range]/Table1[year range])</f>
        <v>2.879966963384431E-2</v>
      </c>
      <c r="N15" s="6">
        <f>_FV(Table1[[#This Row],[Company]],"Market cap",TRUE)</f>
        <v>79434695277</v>
      </c>
      <c r="O15" s="6">
        <f>_FV(Table1[[#This Row],[Company]],"Previous close",TRUE)*_FV(Table1[[#This Row],[Company]],"Change (%)",TRUE)*_FV(Table1[[#This Row],[Company]],"Shares outstanding",TRUE)</f>
        <v>-763977865.64235294</v>
      </c>
      <c r="P15" s="4">
        <f>(_FV(Table1[[#This Row],[Company]],"Price")-_FV(Table1[[#This Row],[Company]],"52 week low",TRUE))/_FV(Table1[[#This Row],[Company]],"Price",TRUE)</f>
        <v>0.26057906458797325</v>
      </c>
      <c r="Q15" s="8">
        <f>_FV(Table1[[#This Row],[Company]],"52 week low",TRUE)</f>
        <v>166</v>
      </c>
      <c r="R15" s="8">
        <f>_FV(Table1[[#This Row],[Company]],"Low")</f>
        <v>223.85169999999999</v>
      </c>
      <c r="S15" s="17">
        <f>_FV(Table1[[#This Row],[Company]],"Price")</f>
        <v>224.5</v>
      </c>
      <c r="T15" s="8">
        <f>_FV(Table1[[#This Row],[Company]],"High")</f>
        <v>226.99</v>
      </c>
      <c r="U15" s="8">
        <f>_FV(Table1[[#This Row],[Company]],"52 week high",TRUE)</f>
        <v>274.97000000000003</v>
      </c>
      <c r="V15" s="4">
        <f>(_FV(Table1[[#This Row],[Company]],"52 week high",TRUE)-_FV(Table1[[#This Row],[Company]],"Price"))/_FV(Table1[[#This Row],[Company]],"Price",TRUE)</f>
        <v>0.22481069042316271</v>
      </c>
      <c r="W15" s="4">
        <f>((_FV(Table1[[#This Row],[Company]],"Price")-_FV(Table1[[#This Row],[Company]],"52 week low",TRUE))/(Table1[year range]*_FV(Table1[[#This Row],[Company]],"Price")))</f>
        <v>0.5368450032118931</v>
      </c>
      <c r="X15" s="4">
        <f>((_FV(Table1[[#This Row],[Company]],"Price")-_FV(Table1[[#This Row],[Company]],"Low",TRUE))/(_FV(Table1[[#This Row],[Company]],"High",TRUE)-_FV(Table1[[#This Row],[Company]],"Low",TRUE)))</f>
        <v>0.20657680910046936</v>
      </c>
      <c r="Y15" s="8">
        <f>_FV(Table1[[#This Row],[Company]],"Previous close",TRUE)</f>
        <v>226.64</v>
      </c>
      <c r="Z15" s="13">
        <f>_FV(Table1[[#This Row],[Company]],"Change")</f>
        <v>-2.14</v>
      </c>
      <c r="AA15" s="8">
        <f>_FV(Table1[[#This Row],[Company]],"Open")</f>
        <v>226.99</v>
      </c>
      <c r="AB15" s="1">
        <v>0.85099999999999998</v>
      </c>
      <c r="AC15" s="19">
        <f>AB15*_FV(Table1[[#This Row],[Company]],"Change (%)",TRUE)/100</f>
        <v>-8.0351420000000006E-5</v>
      </c>
      <c r="AD15" s="5">
        <f>_FV(Table1[[#This Row],[Company]],"Volume")</f>
        <v>4155428</v>
      </c>
      <c r="AE15" s="5">
        <f>_FV(Table1[[#This Row],[Company]],"Volume average",TRUE)</f>
        <v>2361150.2380952402</v>
      </c>
      <c r="AF15" s="5">
        <f>_FV(Table1[[#This Row],[Company]],"Shares outstanding",TRUE)</f>
        <v>357009866.41348302</v>
      </c>
      <c r="AG15" s="1" t="str">
        <f>_FV(Table1[[#This Row],[Company]],"Last trade time",TRUE)</f>
        <v>8/08/2018 15:06:54</v>
      </c>
      <c r="AH15" s="1" t="e" vm="15">
        <f>_FV(Table1[[#This Row],[Company]],"Industry")</f>
        <v>#VALUE!</v>
      </c>
      <c r="AJ15"/>
    </row>
    <row r="16" spans="1:36" ht="15.95" customHeight="1" x14ac:dyDescent="0.25">
      <c r="A16" s="1">
        <v>10</v>
      </c>
      <c r="B16" s="2" t="e" vm="16">
        <v>#VALUE!</v>
      </c>
      <c r="C16" s="1" t="str">
        <f>_FV(Table1[[#This Row],[Company]],"Ticker symbol",TRUE)</f>
        <v>CMCSA</v>
      </c>
      <c r="D16" s="7">
        <f>_FV(Table1[[#This Row],[Company]],"P/E",TRUE)</f>
        <v>6.9930070000000004</v>
      </c>
      <c r="E16" s="7">
        <f>_FV(Table1[[#This Row],[Company]],"Beta")</f>
        <v>1.2337959999999999</v>
      </c>
      <c r="F16" s="4">
        <f>ABS(_FV(Table1[[#This Row],[Company]],"Change (%)",TRUE)/_FV(Table1[[#This Row],[Company]],"Beta"))</f>
        <v>7.5579755486320276E-3</v>
      </c>
      <c r="G16" s="4">
        <f>_FV(Table1[[#This Row],[Company]],"Change (%)",TRUE)</f>
        <v>-9.325E-3</v>
      </c>
      <c r="H16" s="4">
        <f>_FV(Table1[[#This Row],[Company]],"Volume")/_FV(Table1[[#This Row],[Company]],"Volume average",TRUE)</f>
        <v>0.11728877807404837</v>
      </c>
      <c r="I16" s="4">
        <f>(Table1[% volume]/(Table1[[#Totals],[% volume]]))</f>
        <v>0.23399765881035492</v>
      </c>
      <c r="J16" s="4">
        <f>_FV(Table1[[#This Row],[Company]],"Volume")/_FV(Table1[[#This Row],[Company]],"Shares outstanding",TRUE)</f>
        <v>6.2669424354995279E-4</v>
      </c>
      <c r="K16" s="4">
        <f>(_FV(Table1[[#This Row],[Company]],"52 week high",TRUE)-_FV(Table1[[#This Row],[Company]],"52 week low",TRUE))/_FV(Table1[[#This Row],[Company]],"Price")</f>
        <v>0.38705077010838562</v>
      </c>
      <c r="L16" s="4">
        <f>(_FV(Table1[[#This Row],[Company]],"High",TRUE)-_FV(Table1[[#This Row],[Company]],"Low",TRUE))/_FV(Table1[[#This Row],[Company]],"Price")</f>
        <v>1.4831717056474703E-2</v>
      </c>
      <c r="M16" s="4">
        <f>(Table1[day range]/Table1[year range])</f>
        <v>3.8319823139278043E-2</v>
      </c>
      <c r="N16" s="6">
        <f>_FV(Table1[[#This Row],[Company]],"Market cap",TRUE)</f>
        <v>160550945705.28</v>
      </c>
      <c r="O16" s="6">
        <f>_FV(Table1[[#This Row],[Company]],"Previous close",TRUE)*_FV(Table1[[#This Row],[Company]],"Change (%)",TRUE)*_FV(Table1[[#This Row],[Company]],"Shares outstanding",TRUE)</f>
        <v>-1497137568.701736</v>
      </c>
      <c r="P16" s="4">
        <f>(_FV(Table1[[#This Row],[Company]],"Price")-_FV(Table1[[#This Row],[Company]],"52 week low",TRUE))/_FV(Table1[[#This Row],[Company]],"Price",TRUE)</f>
        <v>0.13205932686822597</v>
      </c>
      <c r="Q16" s="8">
        <f>_FV(Table1[[#This Row],[Company]],"52 week low",TRUE)</f>
        <v>30.43</v>
      </c>
      <c r="R16" s="8">
        <f>_FV(Table1[[#This Row],[Company]],"Low")</f>
        <v>34.97</v>
      </c>
      <c r="S16" s="17">
        <f>_FV(Table1[[#This Row],[Company]],"Price")</f>
        <v>35.06</v>
      </c>
      <c r="T16" s="8">
        <f>_FV(Table1[[#This Row],[Company]],"High")</f>
        <v>35.49</v>
      </c>
      <c r="U16" s="8">
        <f>_FV(Table1[[#This Row],[Company]],"52 week high",TRUE)</f>
        <v>44</v>
      </c>
      <c r="V16" s="4">
        <f>(_FV(Table1[[#This Row],[Company]],"52 week high",TRUE)-_FV(Table1[[#This Row],[Company]],"Price"))/_FV(Table1[[#This Row],[Company]],"Price",TRUE)</f>
        <v>0.25499144324015965</v>
      </c>
      <c r="W16" s="4">
        <f>((_FV(Table1[[#This Row],[Company]],"Price")-_FV(Table1[[#This Row],[Company]],"52 week low",TRUE))/(Table1[year range]*_FV(Table1[[#This Row],[Company]],"Price")))</f>
        <v>0.34119380987472386</v>
      </c>
      <c r="X16" s="4">
        <f>((_FV(Table1[[#This Row],[Company]],"Price")-_FV(Table1[[#This Row],[Company]],"Low",TRUE))/(_FV(Table1[[#This Row],[Company]],"High",TRUE)-_FV(Table1[[#This Row],[Company]],"Low",TRUE)))</f>
        <v>0.1730769230769286</v>
      </c>
      <c r="Y16" s="8">
        <f>_FV(Table1[[#This Row],[Company]],"Previous close",TRUE)</f>
        <v>35.39</v>
      </c>
      <c r="Z16" s="13">
        <f>_FV(Table1[[#This Row],[Company]],"Change")</f>
        <v>-0.33</v>
      </c>
      <c r="AA16" s="8">
        <f>_FV(Table1[[#This Row],[Company]],"Open")</f>
        <v>35.47</v>
      </c>
      <c r="AB16" s="1">
        <v>1.9139999999999999</v>
      </c>
      <c r="AC16" s="19">
        <f>AB16*_FV(Table1[[#This Row],[Company]],"Change (%)",TRUE)/100</f>
        <v>-1.7848050000000002E-4</v>
      </c>
      <c r="AD16" s="5">
        <f>_FV(Table1[[#This Row],[Company]],"Volume")</f>
        <v>2843073</v>
      </c>
      <c r="AE16" s="5">
        <f>_FV(Table1[[#This Row],[Company]],"Volume average",TRUE)</f>
        <v>24239940.484375</v>
      </c>
      <c r="AF16" s="5">
        <f>_FV(Table1[[#This Row],[Company]],"Shares outstanding",TRUE)</f>
        <v>4536618980.0870304</v>
      </c>
      <c r="AG16" s="1" t="str">
        <f>_FV(Table1[[#This Row],[Company]],"Last trade time",TRUE)</f>
        <v>8/08/2018 15:07:10</v>
      </c>
      <c r="AH16" s="1" t="str">
        <f>_FV(Table1[[#This Row],[Company]],"Industry")</f>
        <v>Pay TV</v>
      </c>
      <c r="AJ16"/>
    </row>
    <row r="17" spans="1:36" ht="15.95" customHeight="1" x14ac:dyDescent="0.25">
      <c r="A17" s="1">
        <v>69</v>
      </c>
      <c r="B17" s="2" t="e" vm="17">
        <v>#VALUE!</v>
      </c>
      <c r="C17" s="1" t="str">
        <f>_FV(Table1[[#This Row],[Company]],"Ticker symbol",TRUE)</f>
        <v>CTRP</v>
      </c>
      <c r="D17" s="7">
        <f>_FV(Table1[[#This Row],[Company]],"P/E",TRUE)</f>
        <v>66.666667000000004</v>
      </c>
      <c r="E17" s="27">
        <v>1.76</v>
      </c>
      <c r="F17" s="4">
        <f>ABS(_FV(Table1[[#This Row],[Company]],"Change (%)",TRUE)/Table1[Beta])</f>
        <v>5.2471590909090914E-3</v>
      </c>
      <c r="G17" s="4">
        <f>_FV(Table1[[#This Row],[Company]],"Change (%)",TRUE)</f>
        <v>-9.2350000000000002E-3</v>
      </c>
      <c r="H17" s="4">
        <f>_FV(Table1[[#This Row],[Company]],"Volume")/_FV(Table1[[#This Row],[Company]],"Volume average",TRUE)</f>
        <v>1.6190087333456036</v>
      </c>
      <c r="I17" s="4">
        <f>(Table1[% volume]/(Table1[[#Totals],[% volume]]))</f>
        <v>3.2300127890940447</v>
      </c>
      <c r="J17" s="4">
        <f>_FV(Table1[[#This Row],[Company]],"Volume")/_FV(Table1[[#This Row],[Company]],"Shares outstanding",TRUE)</f>
        <v>1.4688389775855241E-2</v>
      </c>
      <c r="K17" s="4">
        <f>(_FV(Table1[[#This Row],[Company]],"52 week high",TRUE)-_FV(Table1[[#This Row],[Company]],"52 week low",TRUE))/_FV(Table1[[#This Row],[Company]],"Price")</f>
        <v>0.44321805248957563</v>
      </c>
      <c r="L17" s="4">
        <f>(_FV(Table1[[#This Row],[Company]],"High",TRUE)-_FV(Table1[[#This Row],[Company]],"Low",TRUE))/_FV(Table1[[#This Row],[Company]],"Price")</f>
        <v>2.0112828059847931E-2</v>
      </c>
      <c r="M17" s="4">
        <f>(Table1[day range]/Table1[year range])</f>
        <v>4.5379081350304384E-2</v>
      </c>
      <c r="N17" s="6">
        <f>_FV(Table1[[#This Row],[Company]],"Market cap",TRUE)</f>
        <v>24538161981</v>
      </c>
      <c r="O17" s="6">
        <f>_FV(Table1[[#This Row],[Company]],"Previous close",TRUE)*_FV(Table1[[#This Row],[Company]],"Change (%)",TRUE)*_FV(Table1[[#This Row],[Company]],"Shares outstanding",TRUE)</f>
        <v>-201534438.09293517</v>
      </c>
      <c r="P17" s="4">
        <f>(_FV(Table1[[#This Row],[Company]],"Price")-_FV(Table1[[#This Row],[Company]],"52 week low",TRUE))/_FV(Table1[[#This Row],[Company]],"Price",TRUE)</f>
        <v>-4.4395388766249572E-2</v>
      </c>
      <c r="Q17" s="8">
        <f>_FV(Table1[[#This Row],[Company]],"52 week low",TRUE)</f>
        <v>42.58</v>
      </c>
      <c r="R17" s="8">
        <f>_FV(Table1[[#This Row],[Company]],"Low")</f>
        <v>40.74</v>
      </c>
      <c r="S17" s="17">
        <f>_FV(Table1[[#This Row],[Company]],"Price")</f>
        <v>40.770000000000003</v>
      </c>
      <c r="T17" s="8">
        <f>_FV(Table1[[#This Row],[Company]],"High")</f>
        <v>41.56</v>
      </c>
      <c r="U17" s="8">
        <f>_FV(Table1[[#This Row],[Company]],"52 week high",TRUE)</f>
        <v>60.65</v>
      </c>
      <c r="V17" s="4">
        <f>(_FV(Table1[[#This Row],[Company]],"52 week high",TRUE)-_FV(Table1[[#This Row],[Company]],"Price"))/_FV(Table1[[#This Row],[Company]],"Price",TRUE)</f>
        <v>0.48761344125582523</v>
      </c>
      <c r="W17" s="4">
        <f>((_FV(Table1[[#This Row],[Company]],"Price")-_FV(Table1[[#This Row],[Company]],"52 week low",TRUE))/(Table1[year range]*_FV(Table1[[#This Row],[Company]],"Price")))</f>
        <v>-0.10016602102933012</v>
      </c>
      <c r="X17" s="4">
        <f>((_FV(Table1[[#This Row],[Company]],"Price")-_FV(Table1[[#This Row],[Company]],"Low",TRUE))/(_FV(Table1[[#This Row],[Company]],"High",TRUE)-_FV(Table1[[#This Row],[Company]],"Low",TRUE)))</f>
        <v>3.6585365853659908E-2</v>
      </c>
      <c r="Y17" s="8">
        <f>_FV(Table1[[#This Row],[Company]],"Previous close",TRUE)</f>
        <v>41.15</v>
      </c>
      <c r="Z17" s="13">
        <f>_FV(Table1[[#This Row],[Company]],"Change")</f>
        <v>-0.38</v>
      </c>
      <c r="AA17" s="8">
        <f>_FV(Table1[[#This Row],[Company]],"Open")</f>
        <v>40.96</v>
      </c>
      <c r="AB17" s="1">
        <v>0.23300000000000001</v>
      </c>
      <c r="AC17" s="19">
        <f>AB17*_FV(Table1[[#This Row],[Company]],"Change (%)",TRUE)/100</f>
        <v>-2.1517549999999999E-5</v>
      </c>
      <c r="AD17" s="5">
        <f>_FV(Table1[[#This Row],[Company]],"Volume")</f>
        <v>7789628</v>
      </c>
      <c r="AE17" s="5">
        <f>_FV(Table1[[#This Row],[Company]],"Volume average",TRUE)</f>
        <v>4811356.3809523797</v>
      </c>
      <c r="AF17" s="5">
        <f>_FV(Table1[[#This Row],[Company]],"Shares outstanding",TRUE)</f>
        <v>530325523.68705398</v>
      </c>
      <c r="AG17" s="1" t="str">
        <f>_FV(Table1[[#This Row],[Company]],"Last trade time",TRUE)</f>
        <v>8/08/2018 15:08:25</v>
      </c>
      <c r="AH17" s="1" t="e" vm="15">
        <f>_FV(Table1[[#This Row],[Company]],"Industry")</f>
        <v>#VALUE!</v>
      </c>
      <c r="AJ17"/>
    </row>
    <row r="18" spans="1:36" ht="15.95" customHeight="1" x14ac:dyDescent="0.25">
      <c r="A18" s="1">
        <v>96</v>
      </c>
      <c r="B18" s="2" t="e" vm="18">
        <v>#VALUE!</v>
      </c>
      <c r="C18" s="1" t="str">
        <f>_FV(Table1[[#This Row],[Company]],"Ticker symbol",TRUE)</f>
        <v>HAS</v>
      </c>
      <c r="D18" s="7">
        <f>_FV(Table1[[#This Row],[Company]],"P/E",TRUE)</f>
        <v>60.975610000000003</v>
      </c>
      <c r="E18" s="7">
        <f>_FV(Table1[[#This Row],[Company]],"Beta")</f>
        <v>0.90866899999999995</v>
      </c>
      <c r="F18" s="4">
        <f>ABS(_FV(Table1[[#This Row],[Company]],"Change (%)",TRUE)/_FV(Table1[[#This Row],[Company]],"Beta"))</f>
        <v>9.3444367530971136E-3</v>
      </c>
      <c r="G18" s="4">
        <f>_FV(Table1[[#This Row],[Company]],"Change (%)",TRUE)</f>
        <v>-8.4910000000000003E-3</v>
      </c>
      <c r="H18" s="4">
        <f>_FV(Table1[[#This Row],[Company]],"Volume")/_FV(Table1[[#This Row],[Company]],"Volume average",TRUE)</f>
        <v>8.6126396322336984E-2</v>
      </c>
      <c r="I18" s="4">
        <f>(Table1[% volume]/(Table1[[#Totals],[% volume]]))</f>
        <v>0.17182696786623616</v>
      </c>
      <c r="J18" s="4">
        <f>_FV(Table1[[#This Row],[Company]],"Volume")/_FV(Table1[[#This Row],[Company]],"Shares outstanding",TRUE)</f>
        <v>6.8564509209352912E-4</v>
      </c>
      <c r="K18" s="4">
        <f>(_FV(Table1[[#This Row],[Company]],"52 week high",TRUE)-_FV(Table1[[#This Row],[Company]],"52 week low",TRUE))/_FV(Table1[[#This Row],[Company]],"Price")</f>
        <v>0.29136507289224178</v>
      </c>
      <c r="L18" s="4">
        <f>(_FV(Table1[[#This Row],[Company]],"High",TRUE)-_FV(Table1[[#This Row],[Company]],"Low",TRUE))/_FV(Table1[[#This Row],[Company]],"Price")</f>
        <v>1.3864818024263426E-2</v>
      </c>
      <c r="M18" s="4">
        <f>(Table1[day range]/Table1[year range])</f>
        <v>4.7585724282715174E-2</v>
      </c>
      <c r="N18" s="6">
        <f>_FV(Table1[[#This Row],[Company]],"Market cap",TRUE)</f>
        <v>12495872600.559999</v>
      </c>
      <c r="O18" s="6">
        <f>_FV(Table1[[#This Row],[Company]],"Previous close",TRUE)*_FV(Table1[[#This Row],[Company]],"Change (%)",TRUE)*_FV(Table1[[#This Row],[Company]],"Shares outstanding",TRUE)</f>
        <v>-106102454.25135535</v>
      </c>
      <c r="P18" s="4">
        <f>(_FV(Table1[[#This Row],[Company]],"Price")-_FV(Table1[[#This Row],[Company]],"52 week low",TRUE))/_FV(Table1[[#This Row],[Company]],"Price",TRUE)</f>
        <v>0.19461718829646246</v>
      </c>
      <c r="Q18" s="8">
        <f>_FV(Table1[[#This Row],[Company]],"52 week low",TRUE)</f>
        <v>79</v>
      </c>
      <c r="R18" s="8">
        <f>_FV(Table1[[#This Row],[Company]],"Low")</f>
        <v>98.08</v>
      </c>
      <c r="S18" s="17">
        <f>_FV(Table1[[#This Row],[Company]],"Price")</f>
        <v>98.09</v>
      </c>
      <c r="T18" s="8">
        <f>_FV(Table1[[#This Row],[Company]],"High")</f>
        <v>99.44</v>
      </c>
      <c r="U18" s="8">
        <f>_FV(Table1[[#This Row],[Company]],"52 week high",TRUE)</f>
        <v>107.58</v>
      </c>
      <c r="V18" s="4">
        <f>(_FV(Table1[[#This Row],[Company]],"52 week high",TRUE)-_FV(Table1[[#This Row],[Company]],"Price"))/_FV(Table1[[#This Row],[Company]],"Price",TRUE)</f>
        <v>9.6747884595779335E-2</v>
      </c>
      <c r="W18" s="4">
        <f>((_FV(Table1[[#This Row],[Company]],"Price")-_FV(Table1[[#This Row],[Company]],"52 week low",TRUE))/(Table1[year range]*_FV(Table1[[#This Row],[Company]],"Price")))</f>
        <v>0.66794961511546547</v>
      </c>
      <c r="X18" s="4">
        <f>((_FV(Table1[[#This Row],[Company]],"Price")-_FV(Table1[[#This Row],[Company]],"Low",TRUE))/(_FV(Table1[[#This Row],[Company]],"High",TRUE)-_FV(Table1[[#This Row],[Company]],"Low",TRUE)))</f>
        <v>7.3529411764743534E-3</v>
      </c>
      <c r="Y18" s="8">
        <f>_FV(Table1[[#This Row],[Company]],"Previous close",TRUE)</f>
        <v>98.93</v>
      </c>
      <c r="Z18" s="13">
        <f>_FV(Table1[[#This Row],[Company]],"Change")</f>
        <v>-0.84</v>
      </c>
      <c r="AA18" s="8">
        <f>_FV(Table1[[#This Row],[Company]],"Open")</f>
        <v>99.4</v>
      </c>
      <c r="AB18" s="1">
        <v>0.15</v>
      </c>
      <c r="AC18" s="19">
        <f>AB18*_FV(Table1[[#This Row],[Company]],"Change (%)",TRUE)/100</f>
        <v>-1.2736500000000001E-5</v>
      </c>
      <c r="AD18" s="5">
        <f>_FV(Table1[[#This Row],[Company]],"Volume")</f>
        <v>86604</v>
      </c>
      <c r="AE18" s="5">
        <f>_FV(Table1[[#This Row],[Company]],"Volume average",TRUE)</f>
        <v>1005545.38095238</v>
      </c>
      <c r="AF18" s="5">
        <f>_FV(Table1[[#This Row],[Company]],"Shares outstanding",TRUE)</f>
        <v>126310245.633883</v>
      </c>
      <c r="AG18" s="1" t="str">
        <f>_FV(Table1[[#This Row],[Company]],"Last trade time",TRUE)</f>
        <v>8/08/2018 15:08:36</v>
      </c>
      <c r="AH18" s="1" t="str">
        <f>_FV(Table1[[#This Row],[Company]],"Industry")</f>
        <v>Leisure</v>
      </c>
      <c r="AJ18"/>
    </row>
    <row r="19" spans="1:36" ht="15.95" customHeight="1" x14ac:dyDescent="0.25">
      <c r="A19" s="1">
        <v>51</v>
      </c>
      <c r="B19" s="2" t="e" vm="19">
        <v>#VALUE!</v>
      </c>
      <c r="C19" s="1" t="str">
        <f>_FV(Table1[[#This Row],[Company]],"Ticker symbol",TRUE)</f>
        <v>JD</v>
      </c>
      <c r="D19" s="7">
        <f>_FV(Table1[[#This Row],[Company]],"P/E",TRUE)</f>
        <v>-149.25373099999999</v>
      </c>
      <c r="E19" s="27">
        <v>1.75</v>
      </c>
      <c r="F19" s="4">
        <f>ABS(_FV(Table1[[#This Row],[Company]],"Change (%)",TRUE)/Table1[Beta])</f>
        <v>4.8520000000000004E-3</v>
      </c>
      <c r="G19" s="4">
        <f>_FV(Table1[[#This Row],[Company]],"Change (%)",TRUE)</f>
        <v>-8.4910000000000003E-3</v>
      </c>
      <c r="H19" s="4">
        <f>_FV(Table1[[#This Row],[Company]],"Volume")/_FV(Table1[[#This Row],[Company]],"Volume average",TRUE)</f>
        <v>1.1225018320984093</v>
      </c>
      <c r="I19" s="4">
        <f>(Table1[% volume]/(Table1[[#Totals],[% volume]]))</f>
        <v>2.2394538082367434</v>
      </c>
      <c r="J19" s="4">
        <f>_FV(Table1[[#This Row],[Company]],"Volume")/_FV(Table1[[#This Row],[Company]],"Shares outstanding",TRUE)</f>
        <v>1.1516745483650812E-2</v>
      </c>
      <c r="K19" s="4">
        <f>(_FV(Table1[[#This Row],[Company]],"52 week high",TRUE)-_FV(Table1[[#This Row],[Company]],"52 week low",TRUE))/_FV(Table1[[#This Row],[Company]],"Price")</f>
        <v>0.60911602209944748</v>
      </c>
      <c r="L19" s="4">
        <f>(_FV(Table1[[#This Row],[Company]],"High",TRUE)-_FV(Table1[[#This Row],[Company]],"Low",TRUE))/_FV(Table1[[#This Row],[Company]],"Price")</f>
        <v>2.2790055248618664E-2</v>
      </c>
      <c r="M19" s="4">
        <f>(Table1[day range]/Table1[year range])</f>
        <v>3.7414965986394363E-2</v>
      </c>
      <c r="N19" s="6">
        <f>_FV(Table1[[#This Row],[Company]],"Market cap",TRUE)</f>
        <v>63400639070</v>
      </c>
      <c r="O19" s="6">
        <f>_FV(Table1[[#This Row],[Company]],"Previous close",TRUE)*_FV(Table1[[#This Row],[Company]],"Change (%)",TRUE)*_FV(Table1[[#This Row],[Company]],"Shares outstanding",TRUE)</f>
        <v>-442770995.94044828</v>
      </c>
      <c r="P19" s="4">
        <f>(_FV(Table1[[#This Row],[Company]],"Price")-_FV(Table1[[#This Row],[Company]],"52 week low",TRUE))/_FV(Table1[[#This Row],[Company]],"Price",TRUE)</f>
        <v>0.2091160220994476</v>
      </c>
      <c r="Q19" s="8">
        <f>_FV(Table1[[#This Row],[Company]],"52 week low",TRUE)</f>
        <v>28.63</v>
      </c>
      <c r="R19" s="8">
        <f>_FV(Table1[[#This Row],[Company]],"Low")</f>
        <v>35.975000000000001</v>
      </c>
      <c r="S19" s="17">
        <f>_FV(Table1[[#This Row],[Company]],"Price")</f>
        <v>36.200000000000003</v>
      </c>
      <c r="T19" s="8">
        <f>_FV(Table1[[#This Row],[Company]],"High")</f>
        <v>36.799999999999997</v>
      </c>
      <c r="U19" s="8">
        <f>_FV(Table1[[#This Row],[Company]],"52 week high",TRUE)</f>
        <v>50.68</v>
      </c>
      <c r="V19" s="4">
        <f>(_FV(Table1[[#This Row],[Company]],"52 week high",TRUE)-_FV(Table1[[#This Row],[Company]],"Price"))/_FV(Table1[[#This Row],[Company]],"Price",TRUE)</f>
        <v>0.39999999999999986</v>
      </c>
      <c r="W19" s="4">
        <f>((_FV(Table1[[#This Row],[Company]],"Price")-_FV(Table1[[#This Row],[Company]],"52 week low",TRUE))/(Table1[year range]*_FV(Table1[[#This Row],[Company]],"Price")))</f>
        <v>0.34331065759637203</v>
      </c>
      <c r="X19" s="4">
        <f>((_FV(Table1[[#This Row],[Company]],"Price")-_FV(Table1[[#This Row],[Company]],"Low",TRUE))/(_FV(Table1[[#This Row],[Company]],"High",TRUE)-_FV(Table1[[#This Row],[Company]],"Low",TRUE)))</f>
        <v>0.27272727272727587</v>
      </c>
      <c r="Y19" s="8">
        <f>_FV(Table1[[#This Row],[Company]],"Previous close",TRUE)</f>
        <v>36.51</v>
      </c>
      <c r="Z19" s="13">
        <f>_FV(Table1[[#This Row],[Company]],"Change")</f>
        <v>-0.31</v>
      </c>
      <c r="AA19" s="8">
        <f>_FV(Table1[[#This Row],[Company]],"Open")</f>
        <v>36.57</v>
      </c>
      <c r="AB19" s="1">
        <v>0.39700000000000002</v>
      </c>
      <c r="AC19" s="19">
        <f>AB19*_FV(Table1[[#This Row],[Company]],"Change (%)",TRUE)/100</f>
        <v>-3.3709270000000004E-5</v>
      </c>
      <c r="AD19" s="5">
        <f>_FV(Table1[[#This Row],[Company]],"Volume")</f>
        <v>16448953</v>
      </c>
      <c r="AE19" s="5">
        <f>_FV(Table1[[#This Row],[Company]],"Volume average",TRUE)</f>
        <v>14653831.7619048</v>
      </c>
      <c r="AF19" s="5">
        <f>_FV(Table1[[#This Row],[Company]],"Shares outstanding",TRUE)</f>
        <v>1428264002.47804</v>
      </c>
      <c r="AG19" s="1" t="str">
        <f>_FV(Table1[[#This Row],[Company]],"Last trade time",TRUE)</f>
        <v>8/08/2018 15:08:53</v>
      </c>
      <c r="AH19" s="1" t="e" vm="15">
        <f>_FV(Table1[[#This Row],[Company]],"Industry")</f>
        <v>#VALUE!</v>
      </c>
      <c r="AJ19"/>
    </row>
    <row r="20" spans="1:36" ht="15.95" customHeight="1" x14ac:dyDescent="0.25">
      <c r="A20" s="1">
        <v>44</v>
      </c>
      <c r="B20" s="2" t="e" vm="20">
        <v>#VALUE!</v>
      </c>
      <c r="C20" s="1" t="str">
        <f>_FV(Table1[[#This Row],[Company]],"Ticker symbol",TRUE)</f>
        <v>VRTX</v>
      </c>
      <c r="D20" s="7">
        <f>_FV(Table1[[#This Row],[Company]],"P/E",TRUE)</f>
        <v>109.89011000000001</v>
      </c>
      <c r="E20" s="7">
        <f>_FV(Table1[[#This Row],[Company]],"Beta")</f>
        <v>1.48302</v>
      </c>
      <c r="F20" s="4">
        <f>ABS(_FV(Table1[[#This Row],[Company]],"Change (%)",TRUE)/_FV(Table1[[#This Row],[Company]],"Beta"))</f>
        <v>5.6991814001159788E-3</v>
      </c>
      <c r="G20" s="4">
        <f>_FV(Table1[[#This Row],[Company]],"Change (%)",TRUE)</f>
        <v>-8.4519999999999994E-3</v>
      </c>
      <c r="H20" s="4">
        <f>_FV(Table1[[#This Row],[Company]],"Volume")/_FV(Table1[[#This Row],[Company]],"Volume average",TRUE)</f>
        <v>0.1468566562020989</v>
      </c>
      <c r="I20" s="4">
        <f>(Table1[% volume]/(Table1[[#Totals],[% volume]]))</f>
        <v>0.29298722602696997</v>
      </c>
      <c r="J20" s="4">
        <f>_FV(Table1[[#This Row],[Company]],"Volume")/_FV(Table1[[#This Row],[Company]],"Shares outstanding",TRUE)</f>
        <v>9.0726161219559004E-4</v>
      </c>
      <c r="K20" s="4">
        <f>(_FV(Table1[[#This Row],[Company]],"52 week high",TRUE)-_FV(Table1[[#This Row],[Company]],"52 week low",TRUE))/_FV(Table1[[#This Row],[Company]],"Price")</f>
        <v>0.26646587486503376</v>
      </c>
      <c r="L20" s="4">
        <f>(_FV(Table1[[#This Row],[Company]],"High",TRUE)-_FV(Table1[[#This Row],[Company]],"Low",TRUE))/_FV(Table1[[#This Row],[Company]],"Price")</f>
        <v>1.7763823378985064E-2</v>
      </c>
      <c r="M20" s="4">
        <f>(Table1[day range]/Table1[year range])</f>
        <v>6.6664534015781665E-2</v>
      </c>
      <c r="N20" s="6">
        <f>_FV(Table1[[#This Row],[Company]],"Market cap",TRUE)</f>
        <v>44812435303.650002</v>
      </c>
      <c r="O20" s="6">
        <f>_FV(Table1[[#This Row],[Company]],"Previous close",TRUE)*_FV(Table1[[#This Row],[Company]],"Change (%)",TRUE)*_FV(Table1[[#This Row],[Company]],"Shares outstanding",TRUE)</f>
        <v>-378754703.18644911</v>
      </c>
      <c r="P20" s="4">
        <f>(_FV(Table1[[#This Row],[Company]],"Price")-_FV(Table1[[#This Row],[Company]],"52 week low",TRUE))/_FV(Table1[[#This Row],[Company]],"Price",TRUE)</f>
        <v>0.22429959652213444</v>
      </c>
      <c r="Q20" s="8">
        <f>_FV(Table1[[#This Row],[Company]],"52 week low",TRUE)</f>
        <v>136.5</v>
      </c>
      <c r="R20" s="8">
        <f>_FV(Table1[[#This Row],[Company]],"Low")</f>
        <v>175.27</v>
      </c>
      <c r="S20" s="17">
        <f>_FV(Table1[[#This Row],[Company]],"Price")</f>
        <v>175.97</v>
      </c>
      <c r="T20" s="8">
        <f>_FV(Table1[[#This Row],[Company]],"High")</f>
        <v>178.39590000000001</v>
      </c>
      <c r="U20" s="8">
        <f>_FV(Table1[[#This Row],[Company]],"52 week high",TRUE)</f>
        <v>183.39</v>
      </c>
      <c r="V20" s="4">
        <f>(_FV(Table1[[#This Row],[Company]],"52 week high",TRUE)-_FV(Table1[[#This Row],[Company]],"Price"))/_FV(Table1[[#This Row],[Company]],"Price",TRUE)</f>
        <v>4.2166278342899287E-2</v>
      </c>
      <c r="W20" s="4">
        <f>((_FV(Table1[[#This Row],[Company]],"Price")-_FV(Table1[[#This Row],[Company]],"52 week low",TRUE))/(Table1[year range]*_FV(Table1[[#This Row],[Company]],"Price")))</f>
        <v>0.84175730432928142</v>
      </c>
      <c r="X20" s="4">
        <f>((_FV(Table1[[#This Row],[Company]],"Price")-_FV(Table1[[#This Row],[Company]],"Low",TRUE))/(_FV(Table1[[#This Row],[Company]],"High",TRUE)-_FV(Table1[[#This Row],[Company]],"Low",TRUE)))</f>
        <v>0.22393550657410291</v>
      </c>
      <c r="Y20" s="8">
        <f>_FV(Table1[[#This Row],[Company]],"Previous close",TRUE)</f>
        <v>177.47</v>
      </c>
      <c r="Z20" s="13">
        <f>_FV(Table1[[#This Row],[Company]],"Change")</f>
        <v>-1.5</v>
      </c>
      <c r="AA20" s="8">
        <f>_FV(Table1[[#This Row],[Company]],"Open")</f>
        <v>177.25</v>
      </c>
      <c r="AB20" s="1">
        <v>0.52100000000000002</v>
      </c>
      <c r="AC20" s="19">
        <f>AB20*_FV(Table1[[#This Row],[Company]],"Change (%)",TRUE)/100</f>
        <v>-4.4034920000000002E-5</v>
      </c>
      <c r="AD20" s="5">
        <f>_FV(Table1[[#This Row],[Company]],"Volume")</f>
        <v>229090</v>
      </c>
      <c r="AE20" s="5">
        <f>_FV(Table1[[#This Row],[Company]],"Volume average",TRUE)</f>
        <v>1559956.53125</v>
      </c>
      <c r="AF20" s="5">
        <f>_FV(Table1[[#This Row],[Company]],"Shares outstanding",TRUE)</f>
        <v>252507101.502507</v>
      </c>
      <c r="AG20" s="1" t="str">
        <f>_FV(Table1[[#This Row],[Company]],"Last trade time",TRUE)</f>
        <v>8/08/2018 15:04:24</v>
      </c>
      <c r="AH20" s="1" t="str">
        <f>_FV(Table1[[#This Row],[Company]],"Industry")</f>
        <v>Biotechnology</v>
      </c>
      <c r="AJ20"/>
    </row>
    <row r="21" spans="1:36" ht="15.95" customHeight="1" x14ac:dyDescent="0.25">
      <c r="A21" s="1">
        <v>66</v>
      </c>
      <c r="B21" s="2" t="e" vm="21">
        <v>#VALUE!</v>
      </c>
      <c r="C21" s="1" t="str">
        <f>_FV(Table1[[#This Row],[Company]],"Ticker symbol",TRUE)</f>
        <v>IDXX</v>
      </c>
      <c r="D21" s="7">
        <f>_FV(Table1[[#This Row],[Company]],"P/E",TRUE)</f>
        <v>70.422534999999996</v>
      </c>
      <c r="E21" s="7">
        <f>_FV(Table1[[#This Row],[Company]],"Beta")</f>
        <v>0.68930100000000005</v>
      </c>
      <c r="F21" s="4">
        <f>ABS(_FV(Table1[[#This Row],[Company]],"Change (%)",TRUE)/_FV(Table1[[#This Row],[Company]],"Beta"))</f>
        <v>1.0750020673116678E-2</v>
      </c>
      <c r="G21" s="4">
        <f>_FV(Table1[[#This Row],[Company]],"Change (%)",TRUE)</f>
        <v>-7.4099999999999999E-3</v>
      </c>
      <c r="H21" s="4">
        <f>_FV(Table1[[#This Row],[Company]],"Volume")/_FV(Table1[[#This Row],[Company]],"Volume average",TRUE)</f>
        <v>0.18809357532236287</v>
      </c>
      <c r="I21" s="4">
        <f>(Table1[% volume]/(Table1[[#Totals],[% volume]]))</f>
        <v>0.37525718133848129</v>
      </c>
      <c r="J21" s="4">
        <f>_FV(Table1[[#This Row],[Company]],"Volume")/_FV(Table1[[#This Row],[Company]],"Shares outstanding",TRUE)</f>
        <v>9.0146973403446712E-4</v>
      </c>
      <c r="K21" s="4">
        <f>(_FV(Table1[[#This Row],[Company]],"52 week high",TRUE)-_FV(Table1[[#This Row],[Company]],"52 week low",TRUE))/_FV(Table1[[#This Row],[Company]],"Price")</f>
        <v>0.4364591024694397</v>
      </c>
      <c r="L21" s="4">
        <f>(_FV(Table1[[#This Row],[Company]],"High",TRUE)-_FV(Table1[[#This Row],[Company]],"Low",TRUE))/_FV(Table1[[#This Row],[Company]],"Price")</f>
        <v>1.1567396833210231E-2</v>
      </c>
      <c r="M21" s="4">
        <f>(Table1[day range]/Table1[year range])</f>
        <v>2.6502819548872084E-2</v>
      </c>
      <c r="N21" s="6">
        <f>_FV(Table1[[#This Row],[Company]],"Market cap",TRUE)</f>
        <v>21120402029.240002</v>
      </c>
      <c r="O21" s="6">
        <f>_FV(Table1[[#This Row],[Company]],"Previous close",TRUE)*_FV(Table1[[#This Row],[Company]],"Change (%)",TRUE)*_FV(Table1[[#This Row],[Company]],"Shares outstanding",TRUE)</f>
        <v>-156502179.03666839</v>
      </c>
      <c r="P21" s="4">
        <f>(_FV(Table1[[#This Row],[Company]],"Price")-_FV(Table1[[#This Row],[Company]],"52 week low",TRUE))/_FV(Table1[[#This Row],[Company]],"Price",TRUE)</f>
        <v>0.40073016654360488</v>
      </c>
      <c r="Q21" s="8">
        <f>_FV(Table1[[#This Row],[Company]],"52 week low",TRUE)</f>
        <v>146.09</v>
      </c>
      <c r="R21" s="8">
        <f>_FV(Table1[[#This Row],[Company]],"Low")</f>
        <v>243.49</v>
      </c>
      <c r="S21" s="17">
        <f>_FV(Table1[[#This Row],[Company]],"Price")</f>
        <v>243.78</v>
      </c>
      <c r="T21" s="8">
        <f>_FV(Table1[[#This Row],[Company]],"High")</f>
        <v>246.3099</v>
      </c>
      <c r="U21" s="8">
        <f>_FV(Table1[[#This Row],[Company]],"52 week high",TRUE)</f>
        <v>252.49</v>
      </c>
      <c r="V21" s="4">
        <f>(_FV(Table1[[#This Row],[Company]],"52 week high",TRUE)-_FV(Table1[[#This Row],[Company]],"Price"))/_FV(Table1[[#This Row],[Company]],"Price",TRUE)</f>
        <v>3.5728935925834801E-2</v>
      </c>
      <c r="W21" s="4">
        <f>((_FV(Table1[[#This Row],[Company]],"Price")-_FV(Table1[[#This Row],[Company]],"52 week low",TRUE))/(Table1[year range]*_FV(Table1[[#This Row],[Company]],"Price")))</f>
        <v>0.91813909774436087</v>
      </c>
      <c r="X21" s="4">
        <f>((_FV(Table1[[#This Row],[Company]],"Price")-_FV(Table1[[#This Row],[Company]],"Low",TRUE))/(_FV(Table1[[#This Row],[Company]],"High",TRUE)-_FV(Table1[[#This Row],[Company]],"Low",TRUE)))</f>
        <v>0.10284052625979399</v>
      </c>
      <c r="Y21" s="8">
        <f>_FV(Table1[[#This Row],[Company]],"Previous close",TRUE)</f>
        <v>245.6</v>
      </c>
      <c r="Z21" s="13">
        <f>_FV(Table1[[#This Row],[Company]],"Change")</f>
        <v>-1.82</v>
      </c>
      <c r="AA21" s="8">
        <f>_FV(Table1[[#This Row],[Company]],"Open")</f>
        <v>246.26</v>
      </c>
      <c r="AB21" s="1">
        <v>0.249</v>
      </c>
      <c r="AC21" s="19">
        <f>AB21*_FV(Table1[[#This Row],[Company]],"Change (%)",TRUE)/100</f>
        <v>-1.84509E-5</v>
      </c>
      <c r="AD21" s="5">
        <f>_FV(Table1[[#This Row],[Company]],"Volume")</f>
        <v>77522</v>
      </c>
      <c r="AE21" s="5">
        <f>_FV(Table1[[#This Row],[Company]],"Volume average",TRUE)</f>
        <v>412145.921875</v>
      </c>
      <c r="AF21" s="5">
        <f>_FV(Table1[[#This Row],[Company]],"Shares outstanding",TRUE)</f>
        <v>85995122.268892497</v>
      </c>
      <c r="AG21" s="1" t="str">
        <f>_FV(Table1[[#This Row],[Company]],"Last trade time",TRUE)</f>
        <v>8/08/2018 15:04:33</v>
      </c>
      <c r="AH21" s="1" t="str">
        <f>_FV(Table1[[#This Row],[Company]],"Industry")</f>
        <v>Diagnostics &amp; Research</v>
      </c>
      <c r="AJ21"/>
    </row>
    <row r="22" spans="1:36" ht="15.95" customHeight="1" x14ac:dyDescent="0.25">
      <c r="A22" s="1">
        <v>48</v>
      </c>
      <c r="B22" s="2" t="e" vm="22">
        <v>#VALUE!</v>
      </c>
      <c r="C22" s="1" t="str">
        <f>_FV(Table1[[#This Row],[Company]],"Ticker symbol",TRUE)</f>
        <v>FOX</v>
      </c>
      <c r="D22" s="7">
        <f>_FV(Table1[[#This Row],[Company]],"P/E",TRUE)</f>
        <v>20.746887999999998</v>
      </c>
      <c r="E22" s="7">
        <f>_FV(Table1[[#This Row],[Company]],"Beta")</f>
        <v>1.207023</v>
      </c>
      <c r="F22" s="4">
        <f>ABS(_FV(Table1[[#This Row],[Company]],"Change (%)",TRUE)/_FV(Table1[[#This Row],[Company]],"Beta"))</f>
        <v>5.5160506469222213E-3</v>
      </c>
      <c r="G22" s="4">
        <f>_FV(Table1[[#This Row],[Company]],"Change (%)",TRUE)</f>
        <v>-6.6579999999999999E-3</v>
      </c>
      <c r="H22" s="4">
        <f>_FV(Table1[[#This Row],[Company]],"Volume")/_FV(Table1[[#This Row],[Company]],"Volume average",TRUE)</f>
        <v>0.20485249022113491</v>
      </c>
      <c r="I22" s="4">
        <f>(Table1[% volume]/(Table1[[#Totals],[% volume]]))</f>
        <v>0.40869215197172321</v>
      </c>
      <c r="J22" s="4">
        <f>_FV(Table1[[#This Row],[Company]],"Volume")/_FV(Table1[[#This Row],[Company]],"Shares outstanding",TRUE)</f>
        <v>4.8579217639898936E-4</v>
      </c>
      <c r="K22" s="4">
        <f>(_FV(Table1[[#This Row],[Company]],"52 week high",TRUE)-_FV(Table1[[#This Row],[Company]],"52 week low",TRUE))/_FV(Table1[[#This Row],[Company]],"Price")</f>
        <v>0.5663538873994638</v>
      </c>
      <c r="L22" s="4">
        <f>(_FV(Table1[[#This Row],[Company]],"High",TRUE)-_FV(Table1[[#This Row],[Company]],"Low",TRUE))/_FV(Table1[[#This Row],[Company]],"Price")</f>
        <v>8.2663092046469499E-3</v>
      </c>
      <c r="M22" s="4">
        <f>(Table1[day range]/Table1[year range])</f>
        <v>1.4595660749506804E-2</v>
      </c>
      <c r="N22" s="6">
        <f>_FV(Table1[[#This Row],[Company]],"Market cap",TRUE)</f>
        <v>82938819926.380005</v>
      </c>
      <c r="O22" s="6">
        <f>_FV(Table1[[#This Row],[Company]],"Previous close",TRUE)*_FV(Table1[[#This Row],[Company]],"Change (%)",TRUE)*_FV(Table1[[#This Row],[Company]],"Shares outstanding",TRUE)</f>
        <v>-552206663.06983793</v>
      </c>
      <c r="P22" s="4">
        <f>(_FV(Table1[[#This Row],[Company]],"Price")-_FV(Table1[[#This Row],[Company]],"52 week low",TRUE))/_FV(Table1[[#This Row],[Company]],"Price",TRUE)</f>
        <v>0.45710455764075064</v>
      </c>
      <c r="Q22" s="8">
        <f>_FV(Table1[[#This Row],[Company]],"52 week low",TRUE)</f>
        <v>24.3</v>
      </c>
      <c r="R22" s="8">
        <f>_FV(Table1[[#This Row],[Company]],"Low")</f>
        <v>44.71</v>
      </c>
      <c r="S22" s="17">
        <f>_FV(Table1[[#This Row],[Company]],"Price")</f>
        <v>44.76</v>
      </c>
      <c r="T22" s="8">
        <f>_FV(Table1[[#This Row],[Company]],"High")</f>
        <v>45.08</v>
      </c>
      <c r="U22" s="8">
        <f>_FV(Table1[[#This Row],[Company]],"52 week high",TRUE)</f>
        <v>49.65</v>
      </c>
      <c r="V22" s="4">
        <f>(_FV(Table1[[#This Row],[Company]],"52 week high",TRUE)-_FV(Table1[[#This Row],[Company]],"Price"))/_FV(Table1[[#This Row],[Company]],"Price",TRUE)</f>
        <v>0.10924932975871315</v>
      </c>
      <c r="W22" s="4">
        <f>((_FV(Table1[[#This Row],[Company]],"Price")-_FV(Table1[[#This Row],[Company]],"52 week low",TRUE))/(Table1[year range]*_FV(Table1[[#This Row],[Company]],"Price")))</f>
        <v>0.80710059171597626</v>
      </c>
      <c r="X22" s="4">
        <f>((_FV(Table1[[#This Row],[Company]],"Price")-_FV(Table1[[#This Row],[Company]],"Low",TRUE))/(_FV(Table1[[#This Row],[Company]],"High",TRUE)-_FV(Table1[[#This Row],[Company]],"Low",TRUE)))</f>
        <v>0.1351351351351284</v>
      </c>
      <c r="Y22" s="8">
        <f>_FV(Table1[[#This Row],[Company]],"Previous close",TRUE)</f>
        <v>45.06</v>
      </c>
      <c r="Z22" s="13">
        <f>_FV(Table1[[#This Row],[Company]],"Change")</f>
        <v>-0.3</v>
      </c>
      <c r="AA22" s="8">
        <f>_FV(Table1[[#This Row],[Company]],"Open")</f>
        <v>44.85</v>
      </c>
      <c r="AB22" s="1">
        <v>0.42399999999999999</v>
      </c>
      <c r="AC22" s="19">
        <f>AB22*_FV(Table1[[#This Row],[Company]],"Change (%)",TRUE)/100</f>
        <v>-2.822992E-5</v>
      </c>
      <c r="AD22" s="5">
        <f>_FV(Table1[[#This Row],[Company]],"Volume")</f>
        <v>894164</v>
      </c>
      <c r="AE22" s="5">
        <f>_FV(Table1[[#This Row],[Company]],"Volume average",TRUE)</f>
        <v>4364916.42857143</v>
      </c>
      <c r="AF22" s="5">
        <f>_FV(Table1[[#This Row],[Company]],"Shares outstanding",TRUE)</f>
        <v>1840630712.96893</v>
      </c>
      <c r="AG22" s="1" t="str">
        <f>_FV(Table1[[#This Row],[Company]],"Last trade time",TRUE)</f>
        <v>8/08/2018 15:06:48</v>
      </c>
      <c r="AH22" s="1" t="str">
        <f>_FV(Table1[[#This Row],[Company]],"Industry")</f>
        <v>Media - Diversified</v>
      </c>
      <c r="AJ22"/>
    </row>
    <row r="23" spans="1:36" ht="15.95" customHeight="1" x14ac:dyDescent="0.25">
      <c r="A23" s="1">
        <v>40</v>
      </c>
      <c r="B23" s="2" t="e" vm="23">
        <v>#VALUE!</v>
      </c>
      <c r="C23" s="1" t="str">
        <f>_FV(Table1[[#This Row],[Company]],"Ticker symbol",TRUE)</f>
        <v>FOXA</v>
      </c>
      <c r="D23" s="7">
        <f>_FV(Table1[[#This Row],[Company]],"P/E",TRUE)</f>
        <v>20.964361</v>
      </c>
      <c r="E23" s="7">
        <f>_FV(Table1[[#This Row],[Company]],"Beta")</f>
        <v>1.2617659999999999</v>
      </c>
      <c r="F23" s="4">
        <f>ABS(_FV(Table1[[#This Row],[Company]],"Change (%)",TRUE)/_FV(Table1[[#This Row],[Company]],"Beta"))</f>
        <v>5.2244235460457804E-3</v>
      </c>
      <c r="G23" s="4">
        <f>_FV(Table1[[#This Row],[Company]],"Change (%)",TRUE)</f>
        <v>-6.5919999999999998E-3</v>
      </c>
      <c r="H23" s="4">
        <f>_FV(Table1[[#This Row],[Company]],"Volume")/_FV(Table1[[#This Row],[Company]],"Volume average",TRUE)</f>
        <v>0.15583672402396584</v>
      </c>
      <c r="I23" s="4">
        <f>(Table1[% volume]/(Table1[[#Totals],[% volume]]))</f>
        <v>0.31090296256016531</v>
      </c>
      <c r="J23" s="4">
        <f>_FV(Table1[[#This Row],[Company]],"Volume")/_FV(Table1[[#This Row],[Company]],"Shares outstanding",TRUE)</f>
        <v>1.1712884507651933E-3</v>
      </c>
      <c r="K23" s="4">
        <f>(_FV(Table1[[#This Row],[Company]],"52 week high",TRUE)-_FV(Table1[[#This Row],[Company]],"52 week low",TRUE))/_FV(Table1[[#This Row],[Company]],"Price")</f>
        <v>0.56038487060384878</v>
      </c>
      <c r="L23" s="4">
        <f>(_FV(Table1[[#This Row],[Company]],"High",TRUE)-_FV(Table1[[#This Row],[Company]],"Low",TRUE))/_FV(Table1[[#This Row],[Company]],"Price")</f>
        <v>9.7323600973235509E-3</v>
      </c>
      <c r="M23" s="4">
        <f>(Table1[day range]/Table1[year range])</f>
        <v>1.7367278468521714E-2</v>
      </c>
      <c r="N23" s="6">
        <f>_FV(Table1[[#This Row],[Company]],"Market cap",TRUE)</f>
        <v>83735417928.800003</v>
      </c>
      <c r="O23" s="6">
        <f>_FV(Table1[[#This Row],[Company]],"Previous close",TRUE)*_FV(Table1[[#This Row],[Company]],"Change (%)",TRUE)*_FV(Table1[[#This Row],[Company]],"Shares outstanding",TRUE)</f>
        <v>-551983874.9866488</v>
      </c>
      <c r="P23" s="4">
        <f>(_FV(Table1[[#This Row],[Company]],"Price")-_FV(Table1[[#This Row],[Company]],"52 week low",TRUE))/_FV(Table1[[#This Row],[Company]],"Price",TRUE)</f>
        <v>0.45122760451227606</v>
      </c>
      <c r="Q23" s="8">
        <f>_FV(Table1[[#This Row],[Company]],"52 week low",TRUE)</f>
        <v>24.81</v>
      </c>
      <c r="R23" s="8">
        <f>_FV(Table1[[#This Row],[Company]],"Low")</f>
        <v>45.13</v>
      </c>
      <c r="S23" s="17">
        <f>_FV(Table1[[#This Row],[Company]],"Price")</f>
        <v>45.21</v>
      </c>
      <c r="T23" s="8">
        <f>_FV(Table1[[#This Row],[Company]],"High")</f>
        <v>45.57</v>
      </c>
      <c r="U23" s="8">
        <f>_FV(Table1[[#This Row],[Company]],"52 week high",TRUE)</f>
        <v>50.145000000000003</v>
      </c>
      <c r="V23" s="4">
        <f>(_FV(Table1[[#This Row],[Company]],"52 week high",TRUE)-_FV(Table1[[#This Row],[Company]],"Price"))/_FV(Table1[[#This Row],[Company]],"Price",TRUE)</f>
        <v>0.10915726609157271</v>
      </c>
      <c r="W23" s="4">
        <f>((_FV(Table1[[#This Row],[Company]],"Price")-_FV(Table1[[#This Row],[Company]],"52 week low",TRUE))/(Table1[year range]*_FV(Table1[[#This Row],[Company]],"Price")))</f>
        <v>0.80521018354055651</v>
      </c>
      <c r="X23" s="4">
        <f>((_FV(Table1[[#This Row],[Company]],"Price")-_FV(Table1[[#This Row],[Company]],"Low",TRUE))/(_FV(Table1[[#This Row],[Company]],"High",TRUE)-_FV(Table1[[#This Row],[Company]],"Low",TRUE)))</f>
        <v>0.18181818181817888</v>
      </c>
      <c r="Y23" s="8">
        <f>_FV(Table1[[#This Row],[Company]],"Previous close",TRUE)</f>
        <v>45.51</v>
      </c>
      <c r="Z23" s="13">
        <f>_FV(Table1[[#This Row],[Company]],"Change")</f>
        <v>-0.3</v>
      </c>
      <c r="AA23" s="8">
        <f>_FV(Table1[[#This Row],[Company]],"Open")</f>
        <v>45.57</v>
      </c>
      <c r="AB23" s="1">
        <v>0.56499999999999995</v>
      </c>
      <c r="AC23" s="19">
        <f>AB23*_FV(Table1[[#This Row],[Company]],"Change (%)",TRUE)/100</f>
        <v>-3.72448E-5</v>
      </c>
      <c r="AD23" s="5">
        <f>_FV(Table1[[#This Row],[Company]],"Volume")</f>
        <v>2155094</v>
      </c>
      <c r="AE23" s="5">
        <f>_FV(Table1[[#This Row],[Company]],"Volume average",TRUE)</f>
        <v>13829179.3125</v>
      </c>
      <c r="AF23" s="5">
        <f>_FV(Table1[[#This Row],[Company]],"Shares outstanding",TRUE)</f>
        <v>1839934474.37486</v>
      </c>
      <c r="AG23" s="1" t="str">
        <f>_FV(Table1[[#This Row],[Company]],"Last trade time",TRUE)</f>
        <v>8/08/2018 15:08:27</v>
      </c>
      <c r="AH23" s="1" t="str">
        <f>_FV(Table1[[#This Row],[Company]],"Industry")</f>
        <v>Media - Diversified</v>
      </c>
      <c r="AJ23"/>
    </row>
    <row r="24" spans="1:36" ht="15.95" customHeight="1" x14ac:dyDescent="0.25">
      <c r="A24" s="1">
        <v>61</v>
      </c>
      <c r="B24" s="2" t="e" vm="24">
        <v>#VALUE!</v>
      </c>
      <c r="C24" s="1" t="str">
        <f>_FV(Table1[[#This Row],[Company]],"Ticker symbol",TRUE)</f>
        <v>PCAR</v>
      </c>
      <c r="D24" s="7">
        <f>_FV(Table1[[#This Row],[Company]],"P/E",TRUE)</f>
        <v>11.098779</v>
      </c>
      <c r="E24" s="7">
        <f>_FV(Table1[[#This Row],[Company]],"Beta")</f>
        <v>1.247792</v>
      </c>
      <c r="F24" s="4">
        <f>ABS(_FV(Table1[[#This Row],[Company]],"Change (%)",TRUE)/_FV(Table1[[#This Row],[Company]],"Beta"))</f>
        <v>5.0409042532729813E-3</v>
      </c>
      <c r="G24" s="4">
        <f>_FV(Table1[[#This Row],[Company]],"Change (%)",TRUE)</f>
        <v>-6.2900000000000005E-3</v>
      </c>
      <c r="H24" s="4">
        <f>_FV(Table1[[#This Row],[Company]],"Volume")/_FV(Table1[[#This Row],[Company]],"Volume average",TRUE)</f>
        <v>9.3973366540836753E-2</v>
      </c>
      <c r="I24" s="4">
        <f>(Table1[% volume]/(Table1[[#Totals],[% volume]]))</f>
        <v>0.18748211143610341</v>
      </c>
      <c r="J24" s="4">
        <f>_FV(Table1[[#This Row],[Company]],"Volume")/_FV(Table1[[#This Row],[Company]],"Shares outstanding",TRUE)</f>
        <v>5.0634826230186035E-4</v>
      </c>
      <c r="K24" s="4">
        <f>(_FV(Table1[[#This Row],[Company]],"52 week high",TRUE)-_FV(Table1[[#This Row],[Company]],"52 week low",TRUE))/_FV(Table1[[#This Row],[Company]],"Price")</f>
        <v>0.30677782924193298</v>
      </c>
      <c r="L24" s="4">
        <f>(_FV(Table1[[#This Row],[Company]],"High",TRUE)-_FV(Table1[[#This Row],[Company]],"Low",TRUE))/_FV(Table1[[#This Row],[Company]],"Price")</f>
        <v>1.0653080129689636E-2</v>
      </c>
      <c r="M24" s="4">
        <f>(Table1[day range]/Table1[year range])</f>
        <v>3.4725717161549964E-2</v>
      </c>
      <c r="N24" s="6">
        <f>_FV(Table1[[#This Row],[Company]],"Market cap",TRUE)</f>
        <v>22697675761.25</v>
      </c>
      <c r="O24" s="6">
        <f>_FV(Table1[[#This Row],[Company]],"Previous close",TRUE)*_FV(Table1[[#This Row],[Company]],"Change (%)",TRUE)*_FV(Table1[[#This Row],[Company]],"Shares outstanding",TRUE)</f>
        <v>-142768380.53826264</v>
      </c>
      <c r="P24" s="4">
        <f>(_FV(Table1[[#This Row],[Company]],"Price")-_FV(Table1[[#This Row],[Company]],"52 week low",TRUE))/_FV(Table1[[#This Row],[Company]],"Price",TRUE)</f>
        <v>7.6424270495599758E-2</v>
      </c>
      <c r="Q24" s="8">
        <f>_FV(Table1[[#This Row],[Company]],"52 week low",TRUE)</f>
        <v>59.82</v>
      </c>
      <c r="R24" s="8">
        <f>_FV(Table1[[#This Row],[Company]],"Low")</f>
        <v>64.52</v>
      </c>
      <c r="S24" s="17">
        <f>_FV(Table1[[#This Row],[Company]],"Price")</f>
        <v>64.77</v>
      </c>
      <c r="T24" s="8">
        <f>_FV(Table1[[#This Row],[Company]],"High")</f>
        <v>65.209999999999994</v>
      </c>
      <c r="U24" s="8">
        <f>_FV(Table1[[#This Row],[Company]],"52 week high",TRUE)</f>
        <v>79.69</v>
      </c>
      <c r="V24" s="4">
        <f>(_FV(Table1[[#This Row],[Company]],"52 week high",TRUE)-_FV(Table1[[#This Row],[Company]],"Price"))/_FV(Table1[[#This Row],[Company]],"Price",TRUE)</f>
        <v>0.23035355874633323</v>
      </c>
      <c r="W24" s="4">
        <f>((_FV(Table1[[#This Row],[Company]],"Price")-_FV(Table1[[#This Row],[Company]],"52 week low",TRUE))/(Table1[year range]*_FV(Table1[[#This Row],[Company]],"Price")))</f>
        <v>0.2491192752893808</v>
      </c>
      <c r="X24" s="4">
        <f>((_FV(Table1[[#This Row],[Company]],"Price")-_FV(Table1[[#This Row],[Company]],"Low",TRUE))/(_FV(Table1[[#This Row],[Company]],"High",TRUE)-_FV(Table1[[#This Row],[Company]],"Low",TRUE)))</f>
        <v>0.36231884057971137</v>
      </c>
      <c r="Y24" s="8">
        <f>_FV(Table1[[#This Row],[Company]],"Previous close",TRUE)</f>
        <v>65.180000000000007</v>
      </c>
      <c r="Z24" s="13">
        <f>_FV(Table1[[#This Row],[Company]],"Change")</f>
        <v>-0.41</v>
      </c>
      <c r="AA24" s="8">
        <f>_FV(Table1[[#This Row],[Company]],"Open")</f>
        <v>65.05</v>
      </c>
      <c r="AB24" s="1">
        <v>0.27600000000000002</v>
      </c>
      <c r="AC24" s="19">
        <f>AB24*_FV(Table1[[#This Row],[Company]],"Change (%)",TRUE)/100</f>
        <v>-1.7360400000000004E-5</v>
      </c>
      <c r="AD24" s="5">
        <f>_FV(Table1[[#This Row],[Company]],"Volume")</f>
        <v>176326</v>
      </c>
      <c r="AE24" s="5">
        <f>_FV(Table1[[#This Row],[Company]],"Volume average",TRUE)</f>
        <v>1876340.1428571399</v>
      </c>
      <c r="AF24" s="5">
        <f>_FV(Table1[[#This Row],[Company]],"Shares outstanding",TRUE)</f>
        <v>348230680.59604198</v>
      </c>
      <c r="AG24" s="1" t="str">
        <f>_FV(Table1[[#This Row],[Company]],"Last trade time",TRUE)</f>
        <v>8/08/2018 15:08:56</v>
      </c>
      <c r="AH24" s="1" t="str">
        <f>_FV(Table1[[#This Row],[Company]],"Industry")</f>
        <v>Truck Manufacturing</v>
      </c>
      <c r="AJ24"/>
    </row>
    <row r="25" spans="1:36" ht="15.95" customHeight="1" x14ac:dyDescent="0.25">
      <c r="A25" s="1">
        <v>41</v>
      </c>
      <c r="B25" s="2" t="e" vm="25">
        <v>#VALUE!</v>
      </c>
      <c r="C25" s="1" t="str">
        <f>_FV(Table1[[#This Row],[Company]],"Ticker symbol",TRUE)</f>
        <v>MAR</v>
      </c>
      <c r="D25" s="7">
        <f>_FV(Table1[[#This Row],[Company]],"P/E",TRUE)</f>
        <v>34.482759000000001</v>
      </c>
      <c r="E25" s="7">
        <f>_FV(Table1[[#This Row],[Company]],"Beta")</f>
        <v>1.3629690000000001</v>
      </c>
      <c r="F25" s="4">
        <f>ABS(_FV(Table1[[#This Row],[Company]],"Change (%)",TRUE)/_FV(Table1[[#This Row],[Company]],"Beta"))</f>
        <v>4.362535024641059E-3</v>
      </c>
      <c r="G25" s="4">
        <f>_FV(Table1[[#This Row],[Company]],"Change (%)",TRUE)</f>
        <v>-5.9459999999999999E-3</v>
      </c>
      <c r="H25" s="4">
        <f>_FV(Table1[[#This Row],[Company]],"Volume")/_FV(Table1[[#This Row],[Company]],"Volume average",TRUE)</f>
        <v>0.33315640612369712</v>
      </c>
      <c r="I25" s="4">
        <f>(Table1[% volume]/(Table1[[#Totals],[% volume]]))</f>
        <v>0.66466562556734543</v>
      </c>
      <c r="J25" s="4">
        <f>_FV(Table1[[#This Row],[Company]],"Volume")/_FV(Table1[[#This Row],[Company]],"Shares outstanding",TRUE)</f>
        <v>1.5783069098391396E-3</v>
      </c>
      <c r="K25" s="4">
        <f>(_FV(Table1[[#This Row],[Company]],"52 week high",TRUE)-_FV(Table1[[#This Row],[Company]],"52 week low",TRUE))/_FV(Table1[[#This Row],[Company]],"Price")</f>
        <v>0.422843747473931</v>
      </c>
      <c r="L25" s="4">
        <f>(_FV(Table1[[#This Row],[Company]],"High",TRUE)-_FV(Table1[[#This Row],[Company]],"Low",TRUE))/_FV(Table1[[#This Row],[Company]],"Price")</f>
        <v>1.6894349688788324E-2</v>
      </c>
      <c r="M25" s="4">
        <f>(Table1[day range]/Table1[year range])</f>
        <v>3.9954119671191043E-2</v>
      </c>
      <c r="N25" s="6">
        <f>_FV(Table1[[#This Row],[Company]],"Market cap",TRUE)</f>
        <v>43808999516.480003</v>
      </c>
      <c r="O25" s="6">
        <f>_FV(Table1[[#This Row],[Company]],"Previous close",TRUE)*_FV(Table1[[#This Row],[Company]],"Change (%)",TRUE)*_FV(Table1[[#This Row],[Company]],"Shares outstanding",TRUE)</f>
        <v>-260488311.12499043</v>
      </c>
      <c r="P25" s="4">
        <f>(_FV(Table1[[#This Row],[Company]],"Price")-_FV(Table1[[#This Row],[Company]],"52 week low",TRUE))/_FV(Table1[[#This Row],[Company]],"Price",TRUE)</f>
        <v>0.21671651442890622</v>
      </c>
      <c r="Q25" s="8">
        <f>_FV(Table1[[#This Row],[Company]],"52 week low",TRUE)</f>
        <v>96.9</v>
      </c>
      <c r="R25" s="8">
        <f>_FV(Table1[[#This Row],[Company]],"Low")</f>
        <v>123.58</v>
      </c>
      <c r="S25" s="17">
        <f>_FV(Table1[[#This Row],[Company]],"Price")</f>
        <v>123.71</v>
      </c>
      <c r="T25" s="8">
        <f>_FV(Table1[[#This Row],[Company]],"High")</f>
        <v>125.67</v>
      </c>
      <c r="U25" s="8">
        <f>_FV(Table1[[#This Row],[Company]],"52 week high",TRUE)</f>
        <v>149.21</v>
      </c>
      <c r="V25" s="4">
        <f>(_FV(Table1[[#This Row],[Company]],"52 week high",TRUE)-_FV(Table1[[#This Row],[Company]],"Price"))/_FV(Table1[[#This Row],[Company]],"Price",TRUE)</f>
        <v>0.20612723304502478</v>
      </c>
      <c r="W25" s="4">
        <f>((_FV(Table1[[#This Row],[Company]],"Price")-_FV(Table1[[#This Row],[Company]],"52 week low",TRUE))/(Table1[year range]*_FV(Table1[[#This Row],[Company]],"Price")))</f>
        <v>0.51252150640412897</v>
      </c>
      <c r="X25" s="4">
        <f>((_FV(Table1[[#This Row],[Company]],"Price")-_FV(Table1[[#This Row],[Company]],"Low",TRUE))/(_FV(Table1[[#This Row],[Company]],"High",TRUE)-_FV(Table1[[#This Row],[Company]],"Low",TRUE)))</f>
        <v>6.2200956937796766E-2</v>
      </c>
      <c r="Y25" s="8">
        <f>_FV(Table1[[#This Row],[Company]],"Previous close",TRUE)</f>
        <v>124.45</v>
      </c>
      <c r="Z25" s="13">
        <f>_FV(Table1[[#This Row],[Company]],"Change")</f>
        <v>-0.74</v>
      </c>
      <c r="AA25" s="8">
        <f>_FV(Table1[[#This Row],[Company]],"Open")</f>
        <v>124.61</v>
      </c>
      <c r="AB25" s="1">
        <v>0.54</v>
      </c>
      <c r="AC25" s="19">
        <f>AB25*_FV(Table1[[#This Row],[Company]],"Change (%)",TRUE)/100</f>
        <v>-3.2108399999999999E-5</v>
      </c>
      <c r="AD25" s="5">
        <f>_FV(Table1[[#This Row],[Company]],"Volume")</f>
        <v>555597</v>
      </c>
      <c r="AE25" s="5">
        <f>_FV(Table1[[#This Row],[Company]],"Volume average",TRUE)</f>
        <v>1667676.171875</v>
      </c>
      <c r="AF25" s="5">
        <f>_FV(Table1[[#This Row],[Company]],"Shares outstanding",TRUE)</f>
        <v>352020888.039213</v>
      </c>
      <c r="AG25" s="1" t="str">
        <f>_FV(Table1[[#This Row],[Company]],"Last trade time",TRUE)</f>
        <v>8/08/2018 15:09:16</v>
      </c>
      <c r="AH25" s="1" t="str">
        <f>_FV(Table1[[#This Row],[Company]],"Industry")</f>
        <v>Lodging</v>
      </c>
      <c r="AJ25"/>
    </row>
    <row r="26" spans="1:36" ht="15.95" customHeight="1" x14ac:dyDescent="0.25">
      <c r="A26" s="1">
        <v>64</v>
      </c>
      <c r="B26" s="2" t="e" vm="26">
        <v>#VALUE!</v>
      </c>
      <c r="C26" s="1" t="str">
        <f>_FV(Table1[[#This Row],[Company]],"Ticker symbol",TRUE)</f>
        <v>WDC</v>
      </c>
      <c r="D26" s="7">
        <f>_FV(Table1[[#This Row],[Company]],"P/E",TRUE)</f>
        <v>102.04081600000001</v>
      </c>
      <c r="E26" s="7">
        <f>_FV(Table1[[#This Row],[Company]],"Beta")</f>
        <v>0.96043999999999996</v>
      </c>
      <c r="F26" s="4">
        <f>ABS(_FV(Table1[[#This Row],[Company]],"Change (%)",TRUE)/_FV(Table1[[#This Row],[Company]],"Beta"))</f>
        <v>6.1492649202448879E-3</v>
      </c>
      <c r="G26" s="4">
        <f>_FV(Table1[[#This Row],[Company]],"Change (%)",TRUE)</f>
        <v>-5.9059999999999998E-3</v>
      </c>
      <c r="H26" s="4">
        <f>_FV(Table1[[#This Row],[Company]],"Volume")/_FV(Table1[[#This Row],[Company]],"Volume average",TRUE)</f>
        <v>0.25214998740021688</v>
      </c>
      <c r="I26" s="4">
        <f>(Table1[% volume]/(Table1[[#Totals],[% volume]]))</f>
        <v>0.5030532987858477</v>
      </c>
      <c r="J26" s="4">
        <f>_FV(Table1[[#This Row],[Company]],"Volume")/_FV(Table1[[#This Row],[Company]],"Shares outstanding",TRUE)</f>
        <v>2.4608816134449717E-3</v>
      </c>
      <c r="K26" s="4">
        <f>(_FV(Table1[[#This Row],[Company]],"52 week high",TRUE)-_FV(Table1[[#This Row],[Company]],"52 week low",TRUE))/_FV(Table1[[#This Row],[Company]],"Price")</f>
        <v>0.59245507203326897</v>
      </c>
      <c r="L26" s="4">
        <f>(_FV(Table1[[#This Row],[Company]],"High",TRUE)-_FV(Table1[[#This Row],[Company]],"Low",TRUE))/_FV(Table1[[#This Row],[Company]],"Price")</f>
        <v>1.0099509876726672E-2</v>
      </c>
      <c r="M26" s="4">
        <f>(Table1[day range]/Table1[year range])</f>
        <v>1.7046878917021981E-2</v>
      </c>
      <c r="N26" s="6">
        <f>_FV(Table1[[#This Row],[Company]],"Market cap",TRUE)</f>
        <v>20118043761.029999</v>
      </c>
      <c r="O26" s="6">
        <f>_FV(Table1[[#This Row],[Company]],"Previous close",TRUE)*_FV(Table1[[#This Row],[Company]],"Change (%)",TRUE)*_FV(Table1[[#This Row],[Company]],"Shares outstanding",TRUE)</f>
        <v>-118817166.45264307</v>
      </c>
      <c r="P26" s="4">
        <f>(_FV(Table1[[#This Row],[Company]],"Price")-_FV(Table1[[#This Row],[Company]],"52 week low",TRUE))/_FV(Table1[[#This Row],[Company]],"Price",TRUE)</f>
        <v>3.8615773058072941E-3</v>
      </c>
      <c r="Q26" s="8">
        <f>_FV(Table1[[#This Row],[Company]],"52 week low",TRUE)</f>
        <v>67.069999999999993</v>
      </c>
      <c r="R26" s="8">
        <f>_FV(Table1[[#This Row],[Company]],"Low")</f>
        <v>67.069999999999993</v>
      </c>
      <c r="S26" s="17">
        <f>_FV(Table1[[#This Row],[Company]],"Price")</f>
        <v>67.33</v>
      </c>
      <c r="T26" s="8">
        <f>_FV(Table1[[#This Row],[Company]],"High")</f>
        <v>67.75</v>
      </c>
      <c r="U26" s="8">
        <f>_FV(Table1[[#This Row],[Company]],"52 week high",TRUE)</f>
        <v>106.96</v>
      </c>
      <c r="V26" s="4">
        <f>(_FV(Table1[[#This Row],[Company]],"52 week high",TRUE)-_FV(Table1[[#This Row],[Company]],"Price"))/_FV(Table1[[#This Row],[Company]],"Price",TRUE)</f>
        <v>0.5885934947274617</v>
      </c>
      <c r="W26" s="4">
        <f>((_FV(Table1[[#This Row],[Company]],"Price")-_FV(Table1[[#This Row],[Company]],"52 week low",TRUE))/(Table1[year range]*_FV(Table1[[#This Row],[Company]],"Price")))</f>
        <v>6.5179242918025852E-3</v>
      </c>
      <c r="X26" s="4">
        <f>((_FV(Table1[[#This Row],[Company]],"Price")-_FV(Table1[[#This Row],[Company]],"Low",TRUE))/(_FV(Table1[[#This Row],[Company]],"High",TRUE)-_FV(Table1[[#This Row],[Company]],"Low",TRUE)))</f>
        <v>0.38235294117647428</v>
      </c>
      <c r="Y26" s="8">
        <f>_FV(Table1[[#This Row],[Company]],"Previous close",TRUE)</f>
        <v>67.73</v>
      </c>
      <c r="Z26" s="13">
        <f>_FV(Table1[[#This Row],[Company]],"Change")</f>
        <v>-0.4</v>
      </c>
      <c r="AA26" s="8">
        <f>_FV(Table1[[#This Row],[Company]],"Open")</f>
        <v>67.7</v>
      </c>
      <c r="AB26" s="1">
        <v>0.253</v>
      </c>
      <c r="AC26" s="19">
        <f>AB26*_FV(Table1[[#This Row],[Company]],"Change (%)",TRUE)/100</f>
        <v>-1.4942180000000001E-5</v>
      </c>
      <c r="AD26" s="5">
        <f>_FV(Table1[[#This Row],[Company]],"Volume")</f>
        <v>730963</v>
      </c>
      <c r="AE26" s="5">
        <f>_FV(Table1[[#This Row],[Company]],"Volume average",TRUE)</f>
        <v>2898921.421875</v>
      </c>
      <c r="AF26" s="5">
        <f>_FV(Table1[[#This Row],[Company]],"Shares outstanding",TRUE)</f>
        <v>297032980.37841398</v>
      </c>
      <c r="AG26" s="1" t="str">
        <f>_FV(Table1[[#This Row],[Company]],"Last trade time",TRUE)</f>
        <v>8/08/2018 15:09:15</v>
      </c>
      <c r="AH26" s="1" t="str">
        <f>_FV(Table1[[#This Row],[Company]],"Industry")</f>
        <v>Data Storage</v>
      </c>
      <c r="AJ26"/>
    </row>
    <row r="27" spans="1:36" ht="15.95" customHeight="1" x14ac:dyDescent="0.25">
      <c r="A27" s="1">
        <v>57</v>
      </c>
      <c r="B27" s="2" t="e" vm="27">
        <v>#VALUE!</v>
      </c>
      <c r="C27" s="1" t="str">
        <f>_FV(Table1[[#This Row],[Company]],"Ticker symbol",TRUE)</f>
        <v>ADSK</v>
      </c>
      <c r="D27" s="7">
        <f>_FV(Table1[[#This Row],[Company]],"P/E",TRUE)</f>
        <v>-42.553190999999998</v>
      </c>
      <c r="E27" s="7">
        <f>_FV(Table1[[#This Row],[Company]],"Beta")</f>
        <v>1.680982</v>
      </c>
      <c r="F27" s="4">
        <f>ABS(_FV(Table1[[#This Row],[Company]],"Change (%)",TRUE)/_FV(Table1[[#This Row],[Company]],"Beta"))</f>
        <v>3.169575878861285E-3</v>
      </c>
      <c r="G27" s="4">
        <f>_FV(Table1[[#This Row],[Company]],"Change (%)",TRUE)</f>
        <v>-5.3280000000000003E-3</v>
      </c>
      <c r="H27" s="4">
        <f>_FV(Table1[[#This Row],[Company]],"Volume")/_FV(Table1[[#This Row],[Company]],"Volume average",TRUE)</f>
        <v>8.7269914843278243E-2</v>
      </c>
      <c r="I27" s="4">
        <f>(Table1[% volume]/(Table1[[#Totals],[% volume]]))</f>
        <v>0.17410835114177514</v>
      </c>
      <c r="J27" s="4">
        <f>_FV(Table1[[#This Row],[Company]],"Volume")/_FV(Table1[[#This Row],[Company]],"Shares outstanding",TRUE)</f>
        <v>6.4388519960212093E-4</v>
      </c>
      <c r="K27" s="4">
        <f>(_FV(Table1[[#This Row],[Company]],"52 week high",TRUE)-_FV(Table1[[#This Row],[Company]],"52 week low",TRUE))/_FV(Table1[[#This Row],[Company]],"Price")</f>
        <v>0.3078857312899867</v>
      </c>
      <c r="L27" s="4">
        <f>(_FV(Table1[[#This Row],[Company]],"High",TRUE)-_FV(Table1[[#This Row],[Company]],"Low",TRUE))/_FV(Table1[[#This Row],[Company]],"Price")</f>
        <v>1.1605415860735028E-2</v>
      </c>
      <c r="M27" s="4">
        <f>(Table1[day range]/Table1[year range])</f>
        <v>3.7693906151838832E-2</v>
      </c>
      <c r="N27" s="6">
        <f>_FV(Table1[[#This Row],[Company]],"Market cap",TRUE)</f>
        <v>29494736347</v>
      </c>
      <c r="O27" s="6">
        <f>_FV(Table1[[#This Row],[Company]],"Previous close",TRUE)*_FV(Table1[[#This Row],[Company]],"Change (%)",TRUE)*_FV(Table1[[#This Row],[Company]],"Shares outstanding",TRUE)</f>
        <v>-157147955.25681579</v>
      </c>
      <c r="P27" s="4">
        <f>(_FV(Table1[[#This Row],[Company]],"Price")-_FV(Table1[[#This Row],[Company]],"52 week low",TRUE))/_FV(Table1[[#This Row],[Company]],"Price",TRUE)</f>
        <v>0.24453206368099981</v>
      </c>
      <c r="Q27" s="8">
        <f>_FV(Table1[[#This Row],[Company]],"52 week low",TRUE)</f>
        <v>101.55</v>
      </c>
      <c r="R27" s="8">
        <f>_FV(Table1[[#This Row],[Company]],"Low")</f>
        <v>133.69999999999999</v>
      </c>
      <c r="S27" s="17">
        <f>_FV(Table1[[#This Row],[Company]],"Price")</f>
        <v>134.41999999999999</v>
      </c>
      <c r="T27" s="8">
        <f>_FV(Table1[[#This Row],[Company]],"High")</f>
        <v>135.26</v>
      </c>
      <c r="U27" s="8">
        <f>_FV(Table1[[#This Row],[Company]],"52 week high",TRUE)</f>
        <v>142.93600000000001</v>
      </c>
      <c r="V27" s="4">
        <f>(_FV(Table1[[#This Row],[Company]],"52 week high",TRUE)-_FV(Table1[[#This Row],[Company]],"Price"))/_FV(Table1[[#This Row],[Company]],"Price",TRUE)</f>
        <v>6.3353667608986905E-2</v>
      </c>
      <c r="W27" s="4">
        <f>((_FV(Table1[[#This Row],[Company]],"Price")-_FV(Table1[[#This Row],[Company]],"52 week low",TRUE))/(Table1[year range]*_FV(Table1[[#This Row],[Company]],"Price")))</f>
        <v>0.79422993282752574</v>
      </c>
      <c r="X27" s="4">
        <f>((_FV(Table1[[#This Row],[Company]],"Price")-_FV(Table1[[#This Row],[Company]],"Low",TRUE))/(_FV(Table1[[#This Row],[Company]],"High",TRUE)-_FV(Table1[[#This Row],[Company]],"Low",TRUE)))</f>
        <v>0.46153846153846012</v>
      </c>
      <c r="Y27" s="8">
        <f>_FV(Table1[[#This Row],[Company]],"Previous close",TRUE)</f>
        <v>135.13999999999999</v>
      </c>
      <c r="Z27" s="13">
        <f>_FV(Table1[[#This Row],[Company]],"Change")</f>
        <v>-0.72</v>
      </c>
      <c r="AA27" s="8">
        <f>_FV(Table1[[#This Row],[Company]],"Open")</f>
        <v>134.83000000000001</v>
      </c>
      <c r="AB27" s="1">
        <v>0.34100000000000003</v>
      </c>
      <c r="AC27" s="19">
        <f>AB27*_FV(Table1[[#This Row],[Company]],"Change (%)",TRUE)/100</f>
        <v>-1.8168480000000003E-5</v>
      </c>
      <c r="AD27" s="5">
        <f>_FV(Table1[[#This Row],[Company]],"Volume")</f>
        <v>140530</v>
      </c>
      <c r="AE27" s="5">
        <f>_FV(Table1[[#This Row],[Company]],"Volume average",TRUE)</f>
        <v>1610291.4761904799</v>
      </c>
      <c r="AF27" s="5">
        <f>_FV(Table1[[#This Row],[Company]],"Shares outstanding",TRUE)</f>
        <v>218253191.85289299</v>
      </c>
      <c r="AG27" s="1" t="str">
        <f>_FV(Table1[[#This Row],[Company]],"Last trade time",TRUE)</f>
        <v>8/08/2018 15:08:00</v>
      </c>
      <c r="AH27" s="1" t="str">
        <f>_FV(Table1[[#This Row],[Company]],"Industry")</f>
        <v>Software - Application</v>
      </c>
      <c r="AJ27"/>
    </row>
    <row r="28" spans="1:36" ht="15.95" customHeight="1" x14ac:dyDescent="0.25">
      <c r="A28" s="1">
        <v>49</v>
      </c>
      <c r="B28" s="2" t="e" vm="28">
        <v>#VALUE!</v>
      </c>
      <c r="C28" s="1" t="str">
        <f>_FV(Table1[[#This Row],[Company]],"Ticker symbol",TRUE)</f>
        <v>MNST</v>
      </c>
      <c r="D28" s="7">
        <f>_FV(Table1[[#This Row],[Company]],"P/E",TRUE)</f>
        <v>39.840637000000001</v>
      </c>
      <c r="E28" s="7">
        <f>_FV(Table1[[#This Row],[Company]],"Beta")</f>
        <v>1.336152</v>
      </c>
      <c r="F28" s="4">
        <f>ABS(_FV(Table1[[#This Row],[Company]],"Change (%)",TRUE)/_FV(Table1[[#This Row],[Company]],"Beta"))</f>
        <v>3.7548123267412696E-3</v>
      </c>
      <c r="G28" s="4">
        <f>_FV(Table1[[#This Row],[Company]],"Change (%)",TRUE)</f>
        <v>-5.0170000000000006E-3</v>
      </c>
      <c r="H28" s="4">
        <f>_FV(Table1[[#This Row],[Company]],"Volume")/_FV(Table1[[#This Row],[Company]],"Volume average",TRUE)</f>
        <v>8.1501151421800061E-2</v>
      </c>
      <c r="I28" s="4">
        <f>(Table1[% volume]/(Table1[[#Totals],[% volume]]))</f>
        <v>0.16259934612848662</v>
      </c>
      <c r="J28" s="4">
        <f>_FV(Table1[[#This Row],[Company]],"Volume")/_FV(Table1[[#This Row],[Company]],"Shares outstanding",TRUE)</f>
        <v>4.3486753578776184E-4</v>
      </c>
      <c r="K28" s="4">
        <f>(_FV(Table1[[#This Row],[Company]],"52 week high",TRUE)-_FV(Table1[[#This Row],[Company]],"52 week low",TRUE))/_FV(Table1[[#This Row],[Company]],"Price")</f>
        <v>0.37991596638655467</v>
      </c>
      <c r="L28" s="4">
        <f>(_FV(Table1[[#This Row],[Company]],"High",TRUE)-_FV(Table1[[#This Row],[Company]],"Low",TRUE))/_FV(Table1[[#This Row],[Company]],"Price")</f>
        <v>8.3193277310925125E-3</v>
      </c>
      <c r="M28" s="4">
        <f>(Table1[day range]/Table1[year range])</f>
        <v>2.1897810218978297E-2</v>
      </c>
      <c r="N28" s="6">
        <f>_FV(Table1[[#This Row],[Company]],"Market cap",TRUE)</f>
        <v>33445808212.959999</v>
      </c>
      <c r="O28" s="6">
        <f>_FV(Table1[[#This Row],[Company]],"Previous close",TRUE)*_FV(Table1[[#This Row],[Company]],"Change (%)",TRUE)*_FV(Table1[[#This Row],[Company]],"Shares outstanding",TRUE)</f>
        <v>-167797619.80442032</v>
      </c>
      <c r="P28" s="4">
        <f>(_FV(Table1[[#This Row],[Company]],"Price")-_FV(Table1[[#This Row],[Company]],"52 week low",TRUE))/_FV(Table1[[#This Row],[Company]],"Price",TRUE)</f>
        <v>0.19983193277310926</v>
      </c>
      <c r="Q28" s="8">
        <f>_FV(Table1[[#This Row],[Company]],"52 week low",TRUE)</f>
        <v>47.61</v>
      </c>
      <c r="R28" s="8">
        <f>_FV(Table1[[#This Row],[Company]],"Low")</f>
        <v>59.4</v>
      </c>
      <c r="S28" s="17">
        <f>_FV(Table1[[#This Row],[Company]],"Price")</f>
        <v>59.5</v>
      </c>
      <c r="T28" s="8">
        <f>_FV(Table1[[#This Row],[Company]],"High")</f>
        <v>59.895000000000003</v>
      </c>
      <c r="U28" s="8">
        <f>_FV(Table1[[#This Row],[Company]],"52 week high",TRUE)</f>
        <v>70.215000000000003</v>
      </c>
      <c r="V28" s="4">
        <f>(_FV(Table1[[#This Row],[Company]],"52 week high",TRUE)-_FV(Table1[[#This Row],[Company]],"Price"))/_FV(Table1[[#This Row],[Company]],"Price",TRUE)</f>
        <v>0.18008403361344544</v>
      </c>
      <c r="W28" s="4">
        <f>((_FV(Table1[[#This Row],[Company]],"Price")-_FV(Table1[[#This Row],[Company]],"52 week low",TRUE))/(Table1[year range]*_FV(Table1[[#This Row],[Company]],"Price")))</f>
        <v>0.52598982525989824</v>
      </c>
      <c r="X28" s="4">
        <f>((_FV(Table1[[#This Row],[Company]],"Price")-_FV(Table1[[#This Row],[Company]],"Low",TRUE))/(_FV(Table1[[#This Row],[Company]],"High",TRUE)-_FV(Table1[[#This Row],[Company]],"Low",TRUE)))</f>
        <v>0.20202020202020304</v>
      </c>
      <c r="Y28" s="8">
        <f>_FV(Table1[[#This Row],[Company]],"Previous close",TRUE)</f>
        <v>59.8</v>
      </c>
      <c r="Z28" s="13">
        <f>_FV(Table1[[#This Row],[Company]],"Change")</f>
        <v>-0.3</v>
      </c>
      <c r="AA28" s="8">
        <f>_FV(Table1[[#This Row],[Company]],"Open")</f>
        <v>59.81</v>
      </c>
      <c r="AB28" s="1">
        <v>0.40500000000000003</v>
      </c>
      <c r="AC28" s="19">
        <f>AB28*_FV(Table1[[#This Row],[Company]],"Change (%)",TRUE)/100</f>
        <v>-2.0318850000000003E-5</v>
      </c>
      <c r="AD28" s="5">
        <f>_FV(Table1[[#This Row],[Company]],"Volume")</f>
        <v>243219</v>
      </c>
      <c r="AE28" s="5">
        <f>_FV(Table1[[#This Row],[Company]],"Volume average",TRUE)</f>
        <v>2984240.0476190499</v>
      </c>
      <c r="AF28" s="5">
        <f>_FV(Table1[[#This Row],[Company]],"Shares outstanding",TRUE)</f>
        <v>559294451.72173905</v>
      </c>
      <c r="AG28" s="1" t="str">
        <f>_FV(Table1[[#This Row],[Company]],"Last trade time",TRUE)</f>
        <v>8/08/2018 15:09:21</v>
      </c>
      <c r="AH28" s="1" t="str">
        <f>_FV(Table1[[#This Row],[Company]],"Industry")</f>
        <v>Beverages - Soft Drinks</v>
      </c>
      <c r="AJ28"/>
    </row>
    <row r="29" spans="1:36" ht="15.95" customHeight="1" x14ac:dyDescent="0.25">
      <c r="A29" s="1">
        <v>37</v>
      </c>
      <c r="B29" s="2" t="e" vm="29">
        <v>#VALUE!</v>
      </c>
      <c r="C29" s="1" t="str">
        <f>_FV(Table1[[#This Row],[Company]],"Ticker symbol",TRUE)</f>
        <v>TSLA</v>
      </c>
      <c r="D29" s="7">
        <f>_FV(Table1[[#This Row],[Company]],"P/E",TRUE)</f>
        <v>-80.645161000000002</v>
      </c>
      <c r="E29" s="7">
        <f>_FV(Table1[[#This Row],[Company]],"Beta")</f>
        <v>0.643042</v>
      </c>
      <c r="F29" s="4">
        <f>ABS(_FV(Table1[[#This Row],[Company]],"Change (%)",TRUE)/_FV(Table1[[#This Row],[Company]],"Beta"))</f>
        <v>7.7459948183788933E-3</v>
      </c>
      <c r="G29" s="4">
        <f>_FV(Table1[[#This Row],[Company]],"Change (%)",TRUE)</f>
        <v>-4.9810000000000002E-3</v>
      </c>
      <c r="H29" s="4">
        <f>_FV(Table1[[#This Row],[Company]],"Volume")/_FV(Table1[[#This Row],[Company]],"Volume average",TRUE)</f>
        <v>7.1435648800488067</v>
      </c>
      <c r="I29" s="4">
        <f>(Table1[% volume]/(Table1[[#Totals],[% volume]]))</f>
        <v>14.251810658611953</v>
      </c>
      <c r="J29" s="4">
        <f>_FV(Table1[[#This Row],[Company]],"Volume")/_FV(Table1[[#This Row],[Company]],"Shares outstanding",TRUE)</f>
        <v>7.3086894903080624E-2</v>
      </c>
      <c r="K29" s="4">
        <f>(_FV(Table1[[#This Row],[Company]],"52 week high",TRUE)-_FV(Table1[[#This Row],[Company]],"52 week low",TRUE))/_FV(Table1[[#This Row],[Company]],"Price")</f>
        <v>0.38410780029135216</v>
      </c>
      <c r="L29" s="4">
        <f>(_FV(Table1[[#This Row],[Company]],"High",TRUE)-_FV(Table1[[#This Row],[Company]],"Low",TRUE))/_FV(Table1[[#This Row],[Company]],"Price")</f>
        <v>4.1107138127400293E-2</v>
      </c>
      <c r="M29" s="4">
        <f>(Table1[day range]/Table1[year range])</f>
        <v>0.10701979521431183</v>
      </c>
      <c r="N29" s="6">
        <f>_FV(Table1[[#This Row],[Company]],"Market cap",TRUE)</f>
        <v>64303379699.360001</v>
      </c>
      <c r="O29" s="6">
        <f>_FV(Table1[[#This Row],[Company]],"Previous close",TRUE)*_FV(Table1[[#This Row],[Company]],"Change (%)",TRUE)*_FV(Table1[[#This Row],[Company]],"Shares outstanding",TRUE)</f>
        <v>-320295134.28251135</v>
      </c>
      <c r="P29" s="4">
        <f>(_FV(Table1[[#This Row],[Company]],"Price")-_FV(Table1[[#This Row],[Company]],"52 week low",TRUE))/_FV(Table1[[#This Row],[Company]],"Price",TRUE)</f>
        <v>0.35216501125678717</v>
      </c>
      <c r="Q29" s="8">
        <f>_FV(Table1[[#This Row],[Company]],"52 week low",TRUE)</f>
        <v>244.59010000000001</v>
      </c>
      <c r="R29" s="8">
        <f>_FV(Table1[[#This Row],[Company]],"Low")</f>
        <v>367.12</v>
      </c>
      <c r="S29" s="17">
        <f>_FV(Table1[[#This Row],[Company]],"Price")</f>
        <v>377.55</v>
      </c>
      <c r="T29" s="8">
        <f>_FV(Table1[[#This Row],[Company]],"High")</f>
        <v>382.64</v>
      </c>
      <c r="U29" s="8">
        <f>_FV(Table1[[#This Row],[Company]],"52 week high",TRUE)</f>
        <v>389.61</v>
      </c>
      <c r="V29" s="4">
        <f>(_FV(Table1[[#This Row],[Company]],"52 week high",TRUE)-_FV(Table1[[#This Row],[Company]],"Price"))/_FV(Table1[[#This Row],[Company]],"Price",TRUE)</f>
        <v>3.1942789034564961E-2</v>
      </c>
      <c r="W29" s="4">
        <f>((_FV(Table1[[#This Row],[Company]],"Price")-_FV(Table1[[#This Row],[Company]],"52 week low",TRUE))/(Table1[year range]*_FV(Table1[[#This Row],[Company]],"Price")))</f>
        <v>0.91683899933733226</v>
      </c>
      <c r="X29" s="4">
        <f>((_FV(Table1[[#This Row],[Company]],"Price")-_FV(Table1[[#This Row],[Company]],"Low",TRUE))/(_FV(Table1[[#This Row],[Company]],"High",TRUE)-_FV(Table1[[#This Row],[Company]],"Low",TRUE)))</f>
        <v>0.67203608247422808</v>
      </c>
      <c r="Y29" s="8">
        <f>_FV(Table1[[#This Row],[Company]],"Previous close",TRUE)</f>
        <v>379.44</v>
      </c>
      <c r="Z29" s="13">
        <f>_FV(Table1[[#This Row],[Company]],"Change")</f>
        <v>-1.89</v>
      </c>
      <c r="AA29" s="8">
        <f>_FV(Table1[[#This Row],[Company]],"Open")</f>
        <v>369.09</v>
      </c>
      <c r="AB29" s="1">
        <v>0.59899999999999998</v>
      </c>
      <c r="AC29" s="19">
        <f>AB29*_FV(Table1[[#This Row],[Company]],"Change (%)",TRUE)/100</f>
        <v>-2.983619E-5</v>
      </c>
      <c r="AD29" s="5">
        <f>_FV(Table1[[#This Row],[Company]],"Volume")</f>
        <v>12385975</v>
      </c>
      <c r="AE29" s="5">
        <f>_FV(Table1[[#This Row],[Company]],"Volume average",TRUE)</f>
        <v>1733864.703125</v>
      </c>
      <c r="AF29" s="5">
        <f>_FV(Table1[[#This Row],[Company]],"Shares outstanding",TRUE)</f>
        <v>169469164.29306301</v>
      </c>
      <c r="AG29" s="1" t="str">
        <f>_FV(Table1[[#This Row],[Company]],"Last trade time",TRUE)</f>
        <v>8/08/2018 15:09:20</v>
      </c>
      <c r="AH29" s="1" t="str">
        <f>_FV(Table1[[#This Row],[Company]],"Industry")</f>
        <v>Auto Manufacturers</v>
      </c>
      <c r="AJ29"/>
    </row>
    <row r="30" spans="1:36" ht="15.95" customHeight="1" x14ac:dyDescent="0.25">
      <c r="A30" s="1">
        <v>28</v>
      </c>
      <c r="B30" s="2" t="e" vm="30">
        <v>#VALUE!</v>
      </c>
      <c r="C30" s="1" t="str">
        <f>_FV(Table1[[#This Row],[Company]],"Ticker symbol",TRUE)</f>
        <v>MDLZ</v>
      </c>
      <c r="D30" s="7">
        <f>_FV(Table1[[#This Row],[Company]],"P/E",TRUE)</f>
        <v>21.413276</v>
      </c>
      <c r="E30" s="7">
        <f>_FV(Table1[[#This Row],[Company]],"Beta")</f>
        <v>0.85352499999999998</v>
      </c>
      <c r="F30" s="4">
        <f>ABS(_FV(Table1[[#This Row],[Company]],"Change (%)",TRUE)/_FV(Table1[[#This Row],[Company]],"Beta"))</f>
        <v>5.7303535338742275E-3</v>
      </c>
      <c r="G30" s="4">
        <f>_FV(Table1[[#This Row],[Company]],"Change (%)",TRUE)</f>
        <v>-4.8909999999999995E-3</v>
      </c>
      <c r="H30" s="4">
        <f>_FV(Table1[[#This Row],[Company]],"Volume")/_FV(Table1[[#This Row],[Company]],"Volume average",TRUE)</f>
        <v>0.14259663002480949</v>
      </c>
      <c r="I30" s="4">
        <f>(Table1[% volume]/(Table1[[#Totals],[% volume]]))</f>
        <v>0.28448823602702972</v>
      </c>
      <c r="J30" s="4">
        <f>_FV(Table1[[#This Row],[Company]],"Volume")/_FV(Table1[[#This Row],[Company]],"Shares outstanding",TRUE)</f>
        <v>7.2797707228857951E-4</v>
      </c>
      <c r="K30" s="4">
        <f>(_FV(Table1[[#This Row],[Company]],"52 week high",TRUE)-_FV(Table1[[#This Row],[Company]],"52 week low",TRUE))/_FV(Table1[[#This Row],[Company]],"Price")</f>
        <v>0.21343318511584364</v>
      </c>
      <c r="L30" s="4">
        <f>(_FV(Table1[[#This Row],[Company]],"High",TRUE)-_FV(Table1[[#This Row],[Company]],"Low",TRUE))/_FV(Table1[[#This Row],[Company]],"Price")</f>
        <v>9.1270769950854338E-3</v>
      </c>
      <c r="M30" s="4">
        <f>(Table1[day range]/Table1[year range])</f>
        <v>4.2763157894736913E-2</v>
      </c>
      <c r="N30" s="6">
        <f>_FV(Table1[[#This Row],[Company]],"Market cap",TRUE)</f>
        <v>62607489047.309998</v>
      </c>
      <c r="O30" s="6">
        <f>_FV(Table1[[#This Row],[Company]],"Previous close",TRUE)*_FV(Table1[[#This Row],[Company]],"Change (%)",TRUE)*_FV(Table1[[#This Row],[Company]],"Shares outstanding",TRUE)</f>
        <v>-306213228.93039286</v>
      </c>
      <c r="P30" s="4">
        <f>(_FV(Table1[[#This Row],[Company]],"Price")-_FV(Table1[[#This Row],[Company]],"52 week low",TRUE))/_FV(Table1[[#This Row],[Company]],"Price",TRUE)</f>
        <v>0.12426866370231678</v>
      </c>
      <c r="Q30" s="8">
        <f>_FV(Table1[[#This Row],[Company]],"52 week low",TRUE)</f>
        <v>37.42</v>
      </c>
      <c r="R30" s="8">
        <f>_FV(Table1[[#This Row],[Company]],"Low")</f>
        <v>42.63</v>
      </c>
      <c r="S30" s="17">
        <f>_FV(Table1[[#This Row],[Company]],"Price")</f>
        <v>42.73</v>
      </c>
      <c r="T30" s="8">
        <f>_FV(Table1[[#This Row],[Company]],"High")</f>
        <v>43.02</v>
      </c>
      <c r="U30" s="8">
        <f>_FV(Table1[[#This Row],[Company]],"52 week high",TRUE)</f>
        <v>46.54</v>
      </c>
      <c r="V30" s="4">
        <f>(_FV(Table1[[#This Row],[Company]],"52 week high",TRUE)-_FV(Table1[[#This Row],[Company]],"Price"))/_FV(Table1[[#This Row],[Company]],"Price",TRUE)</f>
        <v>8.9164521413526862E-2</v>
      </c>
      <c r="W30" s="4">
        <f>((_FV(Table1[[#This Row],[Company]],"Price")-_FV(Table1[[#This Row],[Company]],"52 week low",TRUE))/(Table1[year range]*_FV(Table1[[#This Row],[Company]],"Price")))</f>
        <v>0.58223684210526283</v>
      </c>
      <c r="X30" s="4">
        <f>((_FV(Table1[[#This Row],[Company]],"Price")-_FV(Table1[[#This Row],[Company]],"Low",TRUE))/(_FV(Table1[[#This Row],[Company]],"High",TRUE)-_FV(Table1[[#This Row],[Company]],"Low",TRUE)))</f>
        <v>0.25641025641024145</v>
      </c>
      <c r="Y30" s="8">
        <f>_FV(Table1[[#This Row],[Company]],"Previous close",TRUE)</f>
        <v>42.94</v>
      </c>
      <c r="Z30" s="13">
        <f>_FV(Table1[[#This Row],[Company]],"Change")</f>
        <v>-0.21</v>
      </c>
      <c r="AA30" s="8">
        <f>_FV(Table1[[#This Row],[Company]],"Open")</f>
        <v>42.93</v>
      </c>
      <c r="AB30" s="1">
        <v>0.752</v>
      </c>
      <c r="AC30" s="19">
        <f>AB30*_FV(Table1[[#This Row],[Company]],"Change (%)",TRUE)/100</f>
        <v>-3.6780319999999992E-5</v>
      </c>
      <c r="AD30" s="5">
        <f>_FV(Table1[[#This Row],[Company]],"Volume")</f>
        <v>1061407</v>
      </c>
      <c r="AE30" s="5">
        <f>_FV(Table1[[#This Row],[Company]],"Volume average",TRUE)</f>
        <v>7443422.75</v>
      </c>
      <c r="AF30" s="5">
        <f>_FV(Table1[[#This Row],[Company]],"Shares outstanding",TRUE)</f>
        <v>1458022567.4734499</v>
      </c>
      <c r="AG30" s="1" t="str">
        <f>_FV(Table1[[#This Row],[Company]],"Last trade time",TRUE)</f>
        <v>8/08/2018 15:08:50</v>
      </c>
      <c r="AH30" s="1" t="str">
        <f>_FV(Table1[[#This Row],[Company]],"Industry")</f>
        <v>Confectioners</v>
      </c>
      <c r="AJ30"/>
    </row>
    <row r="31" spans="1:36" ht="15.95" customHeight="1" x14ac:dyDescent="0.25">
      <c r="A31" s="1">
        <v>68</v>
      </c>
      <c r="B31" s="2" t="e" vm="31">
        <v>#VALUE!</v>
      </c>
      <c r="C31" s="1" t="str">
        <f>_FV(Table1[[#This Row],[Company]],"Ticker symbol",TRUE)</f>
        <v>NTES</v>
      </c>
      <c r="D31" s="7">
        <f>_FV(Table1[[#This Row],[Company]],"P/E",TRUE)</f>
        <v>19.607842999999999</v>
      </c>
      <c r="E31" s="27">
        <v>0.81</v>
      </c>
      <c r="F31" s="4">
        <f>ABS(_FV(Table1[[#This Row],[Company]],"Change (%)",TRUE)/Table1[Beta])</f>
        <v>5.5222222222222209E-3</v>
      </c>
      <c r="G31" s="4">
        <f>_FV(Table1[[#This Row],[Company]],"Change (%)",TRUE)</f>
        <v>-4.4729999999999995E-3</v>
      </c>
      <c r="H31" s="4">
        <f>_FV(Table1[[#This Row],[Company]],"Volume")/_FV(Table1[[#This Row],[Company]],"Volume average",TRUE)</f>
        <v>2.1117227125928819</v>
      </c>
      <c r="I31" s="4">
        <f>(Table1[% volume]/(Table1[[#Totals],[% volume]]))</f>
        <v>4.2130046788570024</v>
      </c>
      <c r="J31" s="4">
        <f>_FV(Table1[[#This Row],[Company]],"Volume")/_FV(Table1[[#This Row],[Company]],"Shares outstanding",TRUE)</f>
        <v>2.2939558910212487E-2</v>
      </c>
      <c r="K31" s="4">
        <f>(_FV(Table1[[#This Row],[Company]],"52 week high",TRUE)-_FV(Table1[[#This Row],[Company]],"52 week low",TRUE))/_FV(Table1[[#This Row],[Company]],"Price")</f>
        <v>0.48041399439302584</v>
      </c>
      <c r="L31" s="4">
        <f>(_FV(Table1[[#This Row],[Company]],"High",TRUE)-_FV(Table1[[#This Row],[Company]],"Low",TRUE))/_FV(Table1[[#This Row],[Company]],"Price")</f>
        <v>1.735857751833781E-2</v>
      </c>
      <c r="M31" s="4">
        <f>(Table1[day range]/Table1[year range])</f>
        <v>3.6132539270154543E-2</v>
      </c>
      <c r="N31" s="6">
        <f>_FV(Table1[[#This Row],[Company]],"Market cap",TRUE)</f>
        <v>41194384892</v>
      </c>
      <c r="O31" s="6">
        <f>_FV(Table1[[#This Row],[Company]],"Previous close",TRUE)*_FV(Table1[[#This Row],[Company]],"Change (%)",TRUE)*_FV(Table1[[#This Row],[Company]],"Shares outstanding",TRUE)</f>
        <v>-155973123.67685527</v>
      </c>
      <c r="P31" s="4">
        <f>(_FV(Table1[[#This Row],[Company]],"Price")-_FV(Table1[[#This Row],[Company]],"52 week low",TRUE))/_FV(Table1[[#This Row],[Company]],"Price",TRUE)</f>
        <v>3.0127885095433769E-2</v>
      </c>
      <c r="Q31" s="8">
        <f>_FV(Table1[[#This Row],[Company]],"52 week low",TRUE)</f>
        <v>252.54499999999999</v>
      </c>
      <c r="R31" s="8">
        <f>_FV(Table1[[#This Row],[Company]],"Low")</f>
        <v>258.10000000000002</v>
      </c>
      <c r="S31" s="17">
        <f>_FV(Table1[[#This Row],[Company]],"Price")</f>
        <v>260.39</v>
      </c>
      <c r="T31" s="8">
        <f>_FV(Table1[[#This Row],[Company]],"High")</f>
        <v>262.62</v>
      </c>
      <c r="U31" s="8">
        <f>_FV(Table1[[#This Row],[Company]],"52 week high",TRUE)</f>
        <v>377.64</v>
      </c>
      <c r="V31" s="4">
        <f>(_FV(Table1[[#This Row],[Company]],"52 week high",TRUE)-_FV(Table1[[#This Row],[Company]],"Price"))/_FV(Table1[[#This Row],[Company]],"Price",TRUE)</f>
        <v>0.45028610929759211</v>
      </c>
      <c r="W31" s="4">
        <f>((_FV(Table1[[#This Row],[Company]],"Price")-_FV(Table1[[#This Row],[Company]],"52 week low",TRUE))/(Table1[year range]*_FV(Table1[[#This Row],[Company]],"Price")))</f>
        <v>6.2712338622646774E-2</v>
      </c>
      <c r="X31" s="4">
        <f>((_FV(Table1[[#This Row],[Company]],"Price")-_FV(Table1[[#This Row],[Company]],"Low",TRUE))/(_FV(Table1[[#This Row],[Company]],"High",TRUE)-_FV(Table1[[#This Row],[Company]],"Low",TRUE)))</f>
        <v>0.50663716814158688</v>
      </c>
      <c r="Y31" s="8">
        <f>_FV(Table1[[#This Row],[Company]],"Previous close",TRUE)</f>
        <v>261.56</v>
      </c>
      <c r="Z31" s="13">
        <f>_FV(Table1[[#This Row],[Company]],"Change")</f>
        <v>-1.17</v>
      </c>
      <c r="AA31" s="8">
        <f>_FV(Table1[[#This Row],[Company]],"Open")</f>
        <v>260.02</v>
      </c>
      <c r="AB31" s="1">
        <v>0.24</v>
      </c>
      <c r="AC31" s="19">
        <f>AB31*_FV(Table1[[#This Row],[Company]],"Change (%)",TRUE)/100</f>
        <v>-1.0735199999999998E-5</v>
      </c>
      <c r="AD31" s="5">
        <f>_FV(Table1[[#This Row],[Company]],"Volume")</f>
        <v>3058191</v>
      </c>
      <c r="AE31" s="5">
        <f>_FV(Table1[[#This Row],[Company]],"Volume average",TRUE)</f>
        <v>1448197.23809524</v>
      </c>
      <c r="AF31" s="5">
        <f>_FV(Table1[[#This Row],[Company]],"Shares outstanding",TRUE)</f>
        <v>133315161.46278299</v>
      </c>
      <c r="AG31" s="1" t="str">
        <f>_FV(Table1[[#This Row],[Company]],"Last trade time",TRUE)</f>
        <v>8/08/2018 15:08:15</v>
      </c>
      <c r="AH31" s="1" t="e" vm="15">
        <f>_FV(Table1[[#This Row],[Company]],"Industry")</f>
        <v>#VALUE!</v>
      </c>
      <c r="AJ31"/>
    </row>
    <row r="32" spans="1:36" ht="15.95" customHeight="1" x14ac:dyDescent="0.25">
      <c r="A32" s="1">
        <v>17</v>
      </c>
      <c r="B32" s="2" t="e" vm="32">
        <v>#VALUE!</v>
      </c>
      <c r="C32" s="1" t="str">
        <f>_FV(Table1[[#This Row],[Company]],"Ticker symbol",TRUE)</f>
        <v>BKNG</v>
      </c>
      <c r="D32" s="7">
        <f>_FV(Table1[[#This Row],[Company]],"P/E",TRUE)</f>
        <v>41.493775999999997</v>
      </c>
      <c r="E32" s="7">
        <f>_FV(Table1[[#This Row],[Company]],"Beta")</f>
        <v>1.213141</v>
      </c>
      <c r="F32" s="4">
        <f>ABS(_FV(Table1[[#This Row],[Company]],"Change (%)",TRUE)/_FV(Table1[[#This Row],[Company]],"Beta"))</f>
        <v>3.4192233219386696E-3</v>
      </c>
      <c r="G32" s="4">
        <f>_FV(Table1[[#This Row],[Company]],"Change (%)",TRUE)</f>
        <v>-4.1479999999999998E-3</v>
      </c>
      <c r="H32" s="4">
        <f>_FV(Table1[[#This Row],[Company]],"Volume")/_FV(Table1[[#This Row],[Company]],"Volume average",TRUE)</f>
        <v>0.30722923023930004</v>
      </c>
      <c r="I32" s="4">
        <f>(Table1[% volume]/(Table1[[#Totals],[% volume]]))</f>
        <v>0.61293946253508191</v>
      </c>
      <c r="J32" s="4">
        <f>_FV(Table1[[#This Row],[Company]],"Volume")/_FV(Table1[[#This Row],[Company]],"Shares outstanding",TRUE)</f>
        <v>2.0484552974244525E-3</v>
      </c>
      <c r="K32" s="4">
        <f>(_FV(Table1[[#This Row],[Company]],"52 week high",TRUE)-_FV(Table1[[#This Row],[Company]],"52 week low",TRUE))/_FV(Table1[[#This Row],[Company]],"Price")</f>
        <v>0.28917624659930508</v>
      </c>
      <c r="L32" s="4">
        <f>(_FV(Table1[[#This Row],[Company]],"High",TRUE)-_FV(Table1[[#This Row],[Company]],"Low",TRUE))/_FV(Table1[[#This Row],[Company]],"Price")</f>
        <v>1.2027466500437258E-2</v>
      </c>
      <c r="M32" s="4">
        <f>(Table1[day range]/Table1[year range])</f>
        <v>4.1592166168139766E-2</v>
      </c>
      <c r="N32" s="6">
        <f>_FV(Table1[[#This Row],[Company]],"Market cap",TRUE)</f>
        <v>99784082380.024994</v>
      </c>
      <c r="O32" s="6">
        <f>_FV(Table1[[#This Row],[Company]],"Previous close",TRUE)*_FV(Table1[[#This Row],[Company]],"Change (%)",TRUE)*_FV(Table1[[#This Row],[Company]],"Shares outstanding",TRUE)</f>
        <v>-413904373.71234334</v>
      </c>
      <c r="P32" s="4">
        <f>(_FV(Table1[[#This Row],[Company]],"Price")-_FV(Table1[[#This Row],[Company]],"52 week low",TRUE))/_FV(Table1[[#This Row],[Company]],"Price",TRUE)</f>
        <v>0.21207288963627663</v>
      </c>
      <c r="Q32" s="8">
        <f>_FV(Table1[[#This Row],[Company]],"52 week low",TRUE)</f>
        <v>1630.56</v>
      </c>
      <c r="R32" s="8">
        <f>_FV(Table1[[#This Row],[Company]],"Low")</f>
        <v>2060.0100000000002</v>
      </c>
      <c r="S32" s="17">
        <f>_FV(Table1[[#This Row],[Company]],"Price")</f>
        <v>2069.4299999999998</v>
      </c>
      <c r="T32" s="8">
        <f>_FV(Table1[[#This Row],[Company]],"High")</f>
        <v>2084.9</v>
      </c>
      <c r="U32" s="8">
        <f>_FV(Table1[[#This Row],[Company]],"52 week high",TRUE)</f>
        <v>2228.9899999999998</v>
      </c>
      <c r="V32" s="4">
        <f>(_FV(Table1[[#This Row],[Company]],"52 week high",TRUE)-_FV(Table1[[#This Row],[Company]],"Price"))/_FV(Table1[[#This Row],[Company]],"Price",TRUE)</f>
        <v>7.7103356963028447E-2</v>
      </c>
      <c r="W32" s="4">
        <f>((_FV(Table1[[#This Row],[Company]],"Price")-_FV(Table1[[#This Row],[Company]],"52 week low",TRUE))/(Table1[year range]*_FV(Table1[[#This Row],[Company]],"Price")))</f>
        <v>0.73336898217001156</v>
      </c>
      <c r="X32" s="4">
        <f>((_FV(Table1[[#This Row],[Company]],"Price")-_FV(Table1[[#This Row],[Company]],"Low",TRUE))/(_FV(Table1[[#This Row],[Company]],"High",TRUE)-_FV(Table1[[#This Row],[Company]],"Low",TRUE)))</f>
        <v>0.37846524708717022</v>
      </c>
      <c r="Y32" s="8">
        <f>_FV(Table1[[#This Row],[Company]],"Previous close",TRUE)</f>
        <v>2078.0500000000002</v>
      </c>
      <c r="Z32" s="13">
        <f>_FV(Table1[[#This Row],[Company]],"Change")</f>
        <v>-8.6199999999999992</v>
      </c>
      <c r="AA32" s="8">
        <f>_FV(Table1[[#This Row],[Company]],"Open")</f>
        <v>2077.87</v>
      </c>
      <c r="AB32" s="1">
        <v>1.1930000000000001</v>
      </c>
      <c r="AC32" s="19">
        <f>AB32*_FV(Table1[[#This Row],[Company]],"Change (%)",TRUE)/100</f>
        <v>-4.9485640000000002E-5</v>
      </c>
      <c r="AD32" s="5">
        <f>_FV(Table1[[#This Row],[Company]],"Volume")</f>
        <v>98363</v>
      </c>
      <c r="AE32" s="5">
        <f>_FV(Table1[[#This Row],[Company]],"Volume average",TRUE)</f>
        <v>320161.59375</v>
      </c>
      <c r="AF32" s="5">
        <f>_FV(Table1[[#This Row],[Company]],"Shares outstanding",TRUE)</f>
        <v>48018133.529041603</v>
      </c>
      <c r="AG32" s="1" t="str">
        <f>_FV(Table1[[#This Row],[Company]],"Last trade time",TRUE)</f>
        <v>8/08/2018 15:07:13</v>
      </c>
      <c r="AH32" s="1" t="str">
        <f>_FV(Table1[[#This Row],[Company]],"Industry")</f>
        <v>Leisure</v>
      </c>
      <c r="AJ32"/>
    </row>
    <row r="33" spans="1:36" ht="15.95" customHeight="1" x14ac:dyDescent="0.25">
      <c r="A33" s="1">
        <v>45</v>
      </c>
      <c r="B33" s="2" t="e" vm="33">
        <v>#VALUE!</v>
      </c>
      <c r="C33" s="1" t="str">
        <f>_FV(Table1[[#This Row],[Company]],"Ticker symbol",TRUE)</f>
        <v>EA</v>
      </c>
      <c r="D33" s="7">
        <f>_FV(Table1[[#This Row],[Company]],"P/E",TRUE)</f>
        <v>38.610039</v>
      </c>
      <c r="E33" s="7">
        <f>_FV(Table1[[#This Row],[Company]],"Beta")</f>
        <v>0.61107500000000003</v>
      </c>
      <c r="F33" s="4">
        <f>ABS(_FV(Table1[[#This Row],[Company]],"Change (%)",TRUE)/_FV(Table1[[#This Row],[Company]],"Beta"))</f>
        <v>6.5785705518962481E-3</v>
      </c>
      <c r="G33" s="4">
        <f>_FV(Table1[[#This Row],[Company]],"Change (%)",TRUE)</f>
        <v>-4.0200000000000001E-3</v>
      </c>
      <c r="H33" s="4">
        <f>_FV(Table1[[#This Row],[Company]],"Volume")/_FV(Table1[[#This Row],[Company]],"Volume average",TRUE)</f>
        <v>0.2399787818394345</v>
      </c>
      <c r="I33" s="4">
        <f>(Table1[% volume]/(Table1[[#Totals],[% volume]]))</f>
        <v>0.47877106434800071</v>
      </c>
      <c r="J33" s="4">
        <f>_FV(Table1[[#This Row],[Company]],"Volume")/_FV(Table1[[#This Row],[Company]],"Shares outstanding",TRUE)</f>
        <v>1.8681652648903444E-3</v>
      </c>
      <c r="K33" s="4">
        <f>(_FV(Table1[[#This Row],[Company]],"52 week high",TRUE)-_FV(Table1[[#This Row],[Company]],"52 week low",TRUE))/_FV(Table1[[#This Row],[Company]],"Price")</f>
        <v>0.40465650350746579</v>
      </c>
      <c r="L33" s="4">
        <f>(_FV(Table1[[#This Row],[Company]],"High",TRUE)-_FV(Table1[[#This Row],[Company]],"Low",TRUE))/_FV(Table1[[#This Row],[Company]],"Price")</f>
        <v>1.1874436650076536E-2</v>
      </c>
      <c r="M33" s="4">
        <f>(Table1[day range]/Table1[year range])</f>
        <v>2.934448488323247E-2</v>
      </c>
      <c r="N33" s="6">
        <f>_FV(Table1[[#This Row],[Company]],"Market cap",TRUE)</f>
        <v>39035364360.165703</v>
      </c>
      <c r="O33" s="6">
        <f>_FV(Table1[[#This Row],[Company]],"Previous close",TRUE)*_FV(Table1[[#This Row],[Company]],"Change (%)",TRUE)*_FV(Table1[[#This Row],[Company]],"Shares outstanding",TRUE)</f>
        <v>-156922164.72786596</v>
      </c>
      <c r="P33" s="4">
        <f>(_FV(Table1[[#This Row],[Company]],"Price")-_FV(Table1[[#This Row],[Company]],"52 week low",TRUE))/_FV(Table1[[#This Row],[Company]],"Price",TRUE)</f>
        <v>0.21910882940784573</v>
      </c>
      <c r="Q33" s="8">
        <f>_FV(Table1[[#This Row],[Company]],"52 week low",TRUE)</f>
        <v>99.63</v>
      </c>
      <c r="R33" s="8">
        <f>_FV(Table1[[#This Row],[Company]],"Low")</f>
        <v>127.1</v>
      </c>
      <c r="S33" s="17">
        <f>_FV(Table1[[#This Row],[Company]],"Price")</f>
        <v>127.58499999999999</v>
      </c>
      <c r="T33" s="8">
        <f>_FV(Table1[[#This Row],[Company]],"High")</f>
        <v>128.61500000000001</v>
      </c>
      <c r="U33" s="8">
        <f>_FV(Table1[[#This Row],[Company]],"52 week high",TRUE)</f>
        <v>151.25810000000001</v>
      </c>
      <c r="V33" s="4">
        <f>(_FV(Table1[[#This Row],[Company]],"52 week high",TRUE)-_FV(Table1[[#This Row],[Company]],"Price"))/_FV(Table1[[#This Row],[Company]],"Price",TRUE)</f>
        <v>0.18554767409962003</v>
      </c>
      <c r="W33" s="4">
        <f>((_FV(Table1[[#This Row],[Company]],"Price")-_FV(Table1[[#This Row],[Company]],"52 week low",TRUE))/(Table1[year range]*_FV(Table1[[#This Row],[Company]],"Price")))</f>
        <v>0.5414686963107298</v>
      </c>
      <c r="X33" s="4">
        <f>((_FV(Table1[[#This Row],[Company]],"Price")-_FV(Table1[[#This Row],[Company]],"Low",TRUE))/(_FV(Table1[[#This Row],[Company]],"High",TRUE)-_FV(Table1[[#This Row],[Company]],"Low",TRUE)))</f>
        <v>0.32013201320131662</v>
      </c>
      <c r="Y33" s="8">
        <f>_FV(Table1[[#This Row],[Company]],"Previous close",TRUE)</f>
        <v>128.1</v>
      </c>
      <c r="Z33" s="13">
        <f>_FV(Table1[[#This Row],[Company]],"Change")</f>
        <v>-0.51500000000000001</v>
      </c>
      <c r="AA33" s="8">
        <f>_FV(Table1[[#This Row],[Company]],"Open")</f>
        <v>128.13</v>
      </c>
      <c r="AB33" s="1">
        <v>0.48799999999999999</v>
      </c>
      <c r="AC33" s="19">
        <f>AB33*_FV(Table1[[#This Row],[Company]],"Change (%)",TRUE)/100</f>
        <v>-1.96176E-5</v>
      </c>
      <c r="AD33" s="5">
        <f>_FV(Table1[[#This Row],[Company]],"Volume")</f>
        <v>569278</v>
      </c>
      <c r="AE33" s="5">
        <f>_FV(Table1[[#This Row],[Company]],"Volume average",TRUE)</f>
        <v>2372201.390625</v>
      </c>
      <c r="AF33" s="5">
        <f>_FV(Table1[[#This Row],[Company]],"Shares outstanding",TRUE)</f>
        <v>304725717.09731197</v>
      </c>
      <c r="AG33" s="1" t="str">
        <f>_FV(Table1[[#This Row],[Company]],"Last trade time",TRUE)</f>
        <v>8/08/2018 15:08:20</v>
      </c>
      <c r="AH33" s="1" t="str">
        <f>_FV(Table1[[#This Row],[Company]],"Industry")</f>
        <v>Electronic Gaming &amp; Multimedia</v>
      </c>
      <c r="AJ33"/>
    </row>
    <row r="34" spans="1:36" ht="15.95" customHeight="1" x14ac:dyDescent="0.25">
      <c r="A34" s="1">
        <v>18</v>
      </c>
      <c r="B34" s="2" t="e" vm="34">
        <v>#VALUE!</v>
      </c>
      <c r="C34" s="1" t="str">
        <f>_FV(Table1[[#This Row],[Company]],"Ticker symbol",TRUE)</f>
        <v>GILD</v>
      </c>
      <c r="D34" s="7">
        <f>_FV(Table1[[#This Row],[Company]],"P/E",TRUE)</f>
        <v>46.296295999999998</v>
      </c>
      <c r="E34" s="7">
        <f>_FV(Table1[[#This Row],[Company]],"Beta")</f>
        <v>1.0436650000000001</v>
      </c>
      <c r="F34" s="4">
        <f>ABS(_FV(Table1[[#This Row],[Company]],"Change (%)",TRUE)/_FV(Table1[[#This Row],[Company]],"Beta"))</f>
        <v>3.7904883271931127E-3</v>
      </c>
      <c r="G34" s="4">
        <f>_FV(Table1[[#This Row],[Company]],"Change (%)",TRUE)</f>
        <v>-3.9560000000000003E-3</v>
      </c>
      <c r="H34" s="4">
        <f>_FV(Table1[[#This Row],[Company]],"Volume")/_FV(Table1[[#This Row],[Company]],"Volume average",TRUE)</f>
        <v>0.26443918310111092</v>
      </c>
      <c r="I34" s="4">
        <f>(Table1[% volume]/(Table1[[#Totals],[% volume]]))</f>
        <v>0.52757093013891709</v>
      </c>
      <c r="J34" s="4">
        <f>_FV(Table1[[#This Row],[Company]],"Volume")/_FV(Table1[[#This Row],[Company]],"Shares outstanding",TRUE)</f>
        <v>6.2927564320991436E-4</v>
      </c>
      <c r="K34" s="4">
        <f>(_FV(Table1[[#This Row],[Company]],"52 week high",TRUE)-_FV(Table1[[#This Row],[Company]],"52 week low",TRUE))/_FV(Table1[[#This Row],[Company]],"Price")</f>
        <v>0.32376681614349789</v>
      </c>
      <c r="L34" s="4">
        <f>(_FV(Table1[[#This Row],[Company]],"High",TRUE)-_FV(Table1[[#This Row],[Company]],"Low",TRUE))/_FV(Table1[[#This Row],[Company]],"Price")</f>
        <v>1.2043561819346543E-2</v>
      </c>
      <c r="M34" s="4">
        <f>(Table1[day range]/Table1[year range])</f>
        <v>3.7198258804906896E-2</v>
      </c>
      <c r="N34" s="6">
        <f>_FV(Table1[[#This Row],[Company]],"Market cap",TRUE)</f>
        <v>100634920234.59</v>
      </c>
      <c r="O34" s="6">
        <f>_FV(Table1[[#This Row],[Company]],"Previous close",TRUE)*_FV(Table1[[#This Row],[Company]],"Change (%)",TRUE)*_FV(Table1[[#This Row],[Company]],"Shares outstanding",TRUE)</f>
        <v>-398111744.4480378</v>
      </c>
      <c r="P34" s="4">
        <f>(_FV(Table1[[#This Row],[Company]],"Price")-_FV(Table1[[#This Row],[Company]],"52 week low",TRUE))/_FV(Table1[[#This Row],[Company]],"Price",TRUE)</f>
        <v>0.17655349135169765</v>
      </c>
      <c r="Q34" s="8">
        <f>_FV(Table1[[#This Row],[Company]],"52 week low",TRUE)</f>
        <v>64.27</v>
      </c>
      <c r="R34" s="8">
        <f>_FV(Table1[[#This Row],[Company]],"Low")</f>
        <v>77.44</v>
      </c>
      <c r="S34" s="17">
        <f>_FV(Table1[[#This Row],[Company]],"Price")</f>
        <v>78.05</v>
      </c>
      <c r="T34" s="8">
        <f>_FV(Table1[[#This Row],[Company]],"High")</f>
        <v>78.38</v>
      </c>
      <c r="U34" s="8">
        <f>_FV(Table1[[#This Row],[Company]],"52 week high",TRUE)</f>
        <v>89.54</v>
      </c>
      <c r="V34" s="4">
        <f>(_FV(Table1[[#This Row],[Company]],"52 week high",TRUE)-_FV(Table1[[#This Row],[Company]],"Price"))/_FV(Table1[[#This Row],[Company]],"Price",TRUE)</f>
        <v>0.14721332479180024</v>
      </c>
      <c r="W34" s="4">
        <f>((_FV(Table1[[#This Row],[Company]],"Price")-_FV(Table1[[#This Row],[Company]],"52 week low",TRUE))/(Table1[year range]*_FV(Table1[[#This Row],[Company]],"Price")))</f>
        <v>0.54531064503363658</v>
      </c>
      <c r="X34" s="4">
        <f>((_FV(Table1[[#This Row],[Company]],"Price")-_FV(Table1[[#This Row],[Company]],"Low",TRUE))/(_FV(Table1[[#This Row],[Company]],"High",TRUE)-_FV(Table1[[#This Row],[Company]],"Low",TRUE)))</f>
        <v>0.64893617021276695</v>
      </c>
      <c r="Y34" s="8">
        <f>_FV(Table1[[#This Row],[Company]],"Previous close",TRUE)</f>
        <v>78.36</v>
      </c>
      <c r="Z34" s="13">
        <f>_FV(Table1[[#This Row],[Company]],"Change")</f>
        <v>-0.31</v>
      </c>
      <c r="AA34" s="8">
        <f>_FV(Table1[[#This Row],[Company]],"Open")</f>
        <v>78.19</v>
      </c>
      <c r="AB34" s="1">
        <v>1.1859999999999999</v>
      </c>
      <c r="AC34" s="19">
        <f>AB34*_FV(Table1[[#This Row],[Company]],"Change (%)",TRUE)/100</f>
        <v>-4.6918160000000005E-5</v>
      </c>
      <c r="AD34" s="5">
        <f>_FV(Table1[[#This Row],[Company]],"Volume")</f>
        <v>808156</v>
      </c>
      <c r="AE34" s="5">
        <f>_FV(Table1[[#This Row],[Company]],"Volume average",TRUE)</f>
        <v>3056112.9047619002</v>
      </c>
      <c r="AF34" s="5">
        <f>_FV(Table1[[#This Row],[Company]],"Shares outstanding",TRUE)</f>
        <v>1284263913.1519899</v>
      </c>
      <c r="AG34" s="1" t="str">
        <f>_FV(Table1[[#This Row],[Company]],"Last trade time",TRUE)</f>
        <v>8/08/2018 15:09:03</v>
      </c>
      <c r="AH34" s="1" t="str">
        <f>_FV(Table1[[#This Row],[Company]],"Industry")</f>
        <v>Biotechnology</v>
      </c>
      <c r="AJ34"/>
    </row>
    <row r="35" spans="1:36" ht="15.95" customHeight="1" x14ac:dyDescent="0.25">
      <c r="A35" s="1">
        <v>34</v>
      </c>
      <c r="B35" s="2" t="e" vm="35">
        <v>#VALUE!</v>
      </c>
      <c r="C35" s="1" t="str">
        <f>_FV(Table1[[#This Row],[Company]],"Ticker symbol",TRUE)</f>
        <v>ATVI</v>
      </c>
      <c r="D35" s="7">
        <f>_FV(Table1[[#This Row],[Company]],"P/E",TRUE)</f>
        <v>108.695652</v>
      </c>
      <c r="E35" s="7">
        <f>_FV(Table1[[#This Row],[Company]],"Beta")</f>
        <v>0.96576899999999999</v>
      </c>
      <c r="F35" s="4">
        <f>ABS(_FV(Table1[[#This Row],[Company]],"Change (%)",TRUE)/_FV(Table1[[#This Row],[Company]],"Beta"))</f>
        <v>3.0959784379080298E-3</v>
      </c>
      <c r="G35" s="4">
        <f>_FV(Table1[[#This Row],[Company]],"Change (%)",TRUE)</f>
        <v>-2.99E-3</v>
      </c>
      <c r="H35" s="4">
        <f>_FV(Table1[[#This Row],[Company]],"Volume")/_FV(Table1[[#This Row],[Company]],"Volume average",TRUE)</f>
        <v>0.67725753794326526</v>
      </c>
      <c r="I35" s="4">
        <f>(Table1[% volume]/(Table1[[#Totals],[% volume]]))</f>
        <v>1.351166589785235</v>
      </c>
      <c r="J35" s="4">
        <f>_FV(Table1[[#This Row],[Company]],"Volume")/_FV(Table1[[#This Row],[Company]],"Shares outstanding",TRUE)</f>
        <v>2.4531043967600174E-3</v>
      </c>
      <c r="K35" s="4">
        <f>(_FV(Table1[[#This Row],[Company]],"52 week high",TRUE)-_FV(Table1[[#This Row],[Company]],"52 week low",TRUE))/_FV(Table1[[#This Row],[Company]],"Price")</f>
        <v>0.34775778349043135</v>
      </c>
      <c r="L35" s="4">
        <f>(_FV(Table1[[#This Row],[Company]],"High",TRUE)-_FV(Table1[[#This Row],[Company]],"Low",TRUE))/_FV(Table1[[#This Row],[Company]],"Price")</f>
        <v>1.7280776920879863E-2</v>
      </c>
      <c r="M35" s="4">
        <f>(Table1[day range]/Table1[year range])</f>
        <v>4.969199178644796E-2</v>
      </c>
      <c r="N35" s="6">
        <f>_FV(Table1[[#This Row],[Company]],"Market cap",TRUE)</f>
        <v>53223743458.470001</v>
      </c>
      <c r="O35" s="6">
        <f>_FV(Table1[[#This Row],[Company]],"Previous close",TRUE)*_FV(Table1[[#This Row],[Company]],"Change (%)",TRUE)*_FV(Table1[[#This Row],[Company]],"Shares outstanding",TRUE)</f>
        <v>-159138992.94082534</v>
      </c>
      <c r="P35" s="4">
        <f>(_FV(Table1[[#This Row],[Company]],"Price")-_FV(Table1[[#This Row],[Company]],"52 week low",TRUE))/_FV(Table1[[#This Row],[Company]],"Price",TRUE)</f>
        <v>0.18180519851471005</v>
      </c>
      <c r="Q35" s="8">
        <f>_FV(Table1[[#This Row],[Company]],"52 week low",TRUE)</f>
        <v>57.29</v>
      </c>
      <c r="R35" s="8">
        <f>_FV(Table1[[#This Row],[Company]],"Low")</f>
        <v>69.27</v>
      </c>
      <c r="S35" s="17">
        <f>_FV(Table1[[#This Row],[Company]],"Price")</f>
        <v>70.02</v>
      </c>
      <c r="T35" s="8">
        <f>_FV(Table1[[#This Row],[Company]],"High")</f>
        <v>70.48</v>
      </c>
      <c r="U35" s="8">
        <f>_FV(Table1[[#This Row],[Company]],"52 week high",TRUE)</f>
        <v>81.64</v>
      </c>
      <c r="V35" s="4">
        <f>(_FV(Table1[[#This Row],[Company]],"52 week high",TRUE)-_FV(Table1[[#This Row],[Company]],"Price"))/_FV(Table1[[#This Row],[Company]],"Price",TRUE)</f>
        <v>0.1659525849757213</v>
      </c>
      <c r="W35" s="4">
        <f>((_FV(Table1[[#This Row],[Company]],"Price")-_FV(Table1[[#This Row],[Company]],"52 week low",TRUE))/(Table1[year range]*_FV(Table1[[#This Row],[Company]],"Price")))</f>
        <v>0.52279260780287462</v>
      </c>
      <c r="X35" s="4">
        <f>((_FV(Table1[[#This Row],[Company]],"Price")-_FV(Table1[[#This Row],[Company]],"Low",TRUE))/(_FV(Table1[[#This Row],[Company]],"High",TRUE)-_FV(Table1[[#This Row],[Company]],"Low",TRUE)))</f>
        <v>0.61983471074379759</v>
      </c>
      <c r="Y35" s="8">
        <f>_FV(Table1[[#This Row],[Company]],"Previous close",TRUE)</f>
        <v>70.23</v>
      </c>
      <c r="Z35" s="13">
        <f>_FV(Table1[[#This Row],[Company]],"Change")</f>
        <v>-0.21</v>
      </c>
      <c r="AA35" s="8">
        <f>_FV(Table1[[#This Row],[Company]],"Open")</f>
        <v>70.069999999999993</v>
      </c>
      <c r="AB35" s="1">
        <v>0.68100000000000005</v>
      </c>
      <c r="AC35" s="19">
        <f>AB35*_FV(Table1[[#This Row],[Company]],"Change (%)",TRUE)/100</f>
        <v>-2.0361900000000002E-5</v>
      </c>
      <c r="AD35" s="5">
        <f>_FV(Table1[[#This Row],[Company]],"Volume")</f>
        <v>1859083</v>
      </c>
      <c r="AE35" s="5">
        <f>_FV(Table1[[#This Row],[Company]],"Volume average",TRUE)</f>
        <v>2745016.328125</v>
      </c>
      <c r="AF35" s="5">
        <f>_FV(Table1[[#This Row],[Company]],"Shares outstanding",TRUE)</f>
        <v>757849116.59504497</v>
      </c>
      <c r="AG35" s="1" t="str">
        <f>_FV(Table1[[#This Row],[Company]],"Last trade time",TRUE)</f>
        <v>8/08/2018 15:07:08</v>
      </c>
      <c r="AH35" s="1" t="str">
        <f>_FV(Table1[[#This Row],[Company]],"Industry")</f>
        <v>Electronic Gaming &amp; Multimedia</v>
      </c>
      <c r="AJ35"/>
    </row>
    <row r="36" spans="1:36" ht="15.95" customHeight="1" x14ac:dyDescent="0.25">
      <c r="A36" s="1">
        <v>19</v>
      </c>
      <c r="B36" s="2" t="e" vm="36">
        <v>#VALUE!</v>
      </c>
      <c r="C36" s="1" t="str">
        <f>_FV(Table1[[#This Row],[Company]],"Ticker symbol",TRUE)</f>
        <v>COST</v>
      </c>
      <c r="D36" s="7">
        <f>_FV(Table1[[#This Row],[Company]],"P/E",TRUE)</f>
        <v>32.57329</v>
      </c>
      <c r="E36" s="7">
        <f>_FV(Table1[[#This Row],[Company]],"Beta")</f>
        <v>0.94915099999999997</v>
      </c>
      <c r="F36" s="4">
        <f>ABS(_FV(Table1[[#This Row],[Company]],"Change (%)",TRUE)/_FV(Table1[[#This Row],[Company]],"Beta"))</f>
        <v>3.1069871917113294E-3</v>
      </c>
      <c r="G36" s="4">
        <f>_FV(Table1[[#This Row],[Company]],"Change (%)",TRUE)</f>
        <v>-2.9489999999999998E-3</v>
      </c>
      <c r="H36" s="4">
        <f>_FV(Table1[[#This Row],[Company]],"Volume")/_FV(Table1[[#This Row],[Company]],"Volume average",TRUE)</f>
        <v>0.24454468995557568</v>
      </c>
      <c r="I36" s="4">
        <f>(Table1[% volume]/(Table1[[#Totals],[% volume]]))</f>
        <v>0.48788030588895798</v>
      </c>
      <c r="J36" s="4">
        <f>_FV(Table1[[#This Row],[Company]],"Volume")/_FV(Table1[[#This Row],[Company]],"Shares outstanding",TRUE)</f>
        <v>8.7524708251676773E-4</v>
      </c>
      <c r="K36" s="4">
        <f>(_FV(Table1[[#This Row],[Company]],"52 week high",TRUE)-_FV(Table1[[#This Row],[Company]],"52 week low",TRUE))/_FV(Table1[[#This Row],[Company]],"Price")</f>
        <v>0.33796379279440752</v>
      </c>
      <c r="L36" s="4">
        <f>(_FV(Table1[[#This Row],[Company]],"High",TRUE)-_FV(Table1[[#This Row],[Company]],"Low",TRUE))/_FV(Table1[[#This Row],[Company]],"Price")</f>
        <v>5.9150385373722587E-3</v>
      </c>
      <c r="M36" s="4">
        <f>(Table1[day range]/Table1[year range])</f>
        <v>1.750198886237064E-2</v>
      </c>
      <c r="N36" s="6">
        <f>_FV(Table1[[#This Row],[Company]],"Market cap",TRUE)</f>
        <v>97817018040</v>
      </c>
      <c r="O36" s="6">
        <f>_FV(Table1[[#This Row],[Company]],"Previous close",TRUE)*_FV(Table1[[#This Row],[Company]],"Change (%)",TRUE)*_FV(Table1[[#This Row],[Company]],"Shares outstanding",TRUE)</f>
        <v>-288462386.19995981</v>
      </c>
      <c r="P36" s="4">
        <f>(_FV(Table1[[#This Row],[Company]],"Price")-_FV(Table1[[#This Row],[Company]],"52 week low",TRUE))/_FV(Table1[[#This Row],[Company]],"Price",TRUE)</f>
        <v>0.32756766445599567</v>
      </c>
      <c r="Q36" s="8">
        <f>_FV(Table1[[#This Row],[Company]],"52 week low",TRUE)</f>
        <v>150.06</v>
      </c>
      <c r="R36" s="8">
        <f>_FV(Table1[[#This Row],[Company]],"Low")</f>
        <v>222.24</v>
      </c>
      <c r="S36" s="17">
        <f>_FV(Table1[[#This Row],[Company]],"Price")</f>
        <v>223.16</v>
      </c>
      <c r="T36" s="8">
        <f>_FV(Table1[[#This Row],[Company]],"High")</f>
        <v>223.56</v>
      </c>
      <c r="U36" s="8">
        <f>_FV(Table1[[#This Row],[Company]],"52 week high",TRUE)</f>
        <v>225.48</v>
      </c>
      <c r="V36" s="4">
        <f>(_FV(Table1[[#This Row],[Company]],"52 week high",TRUE)-_FV(Table1[[#This Row],[Company]],"Price"))/_FV(Table1[[#This Row],[Company]],"Price",TRUE)</f>
        <v>1.0396128338411871E-2</v>
      </c>
      <c r="W36" s="4">
        <f>((_FV(Table1[[#This Row],[Company]],"Price")-_FV(Table1[[#This Row],[Company]],"52 week low",TRUE))/(Table1[year range]*_FV(Table1[[#This Row],[Company]],"Price")))</f>
        <v>0.96923892866613637</v>
      </c>
      <c r="X36" s="4">
        <f>((_FV(Table1[[#This Row],[Company]],"Price")-_FV(Table1[[#This Row],[Company]],"Low",TRUE))/(_FV(Table1[[#This Row],[Company]],"High",TRUE)-_FV(Table1[[#This Row],[Company]],"Low",TRUE)))</f>
        <v>0.69696969696969113</v>
      </c>
      <c r="Y36" s="8">
        <f>_FV(Table1[[#This Row],[Company]],"Previous close",TRUE)</f>
        <v>223.82</v>
      </c>
      <c r="Z36" s="13">
        <f>_FV(Table1[[#This Row],[Company]],"Change")</f>
        <v>-0.66</v>
      </c>
      <c r="AA36" s="8">
        <f>_FV(Table1[[#This Row],[Company]],"Open")</f>
        <v>222.86</v>
      </c>
      <c r="AB36" s="1">
        <v>1.145</v>
      </c>
      <c r="AC36" s="19">
        <f>AB36*_FV(Table1[[#This Row],[Company]],"Change (%)",TRUE)/100</f>
        <v>-3.3766049999999998E-5</v>
      </c>
      <c r="AD36" s="5">
        <f>_FV(Table1[[#This Row],[Company]],"Volume")</f>
        <v>382513</v>
      </c>
      <c r="AE36" s="5">
        <f>_FV(Table1[[#This Row],[Company]],"Volume average",TRUE)</f>
        <v>1564184.4444444401</v>
      </c>
      <c r="AF36" s="5">
        <f>_FV(Table1[[#This Row],[Company]],"Shares outstanding",TRUE)</f>
        <v>437034304.53042603</v>
      </c>
      <c r="AG36" s="1" t="str">
        <f>_FV(Table1[[#This Row],[Company]],"Last trade time",TRUE)</f>
        <v>8/08/2018 15:04:56</v>
      </c>
      <c r="AH36" s="1" t="str">
        <f>_FV(Table1[[#This Row],[Company]],"Industry")</f>
        <v>Discount Stores</v>
      </c>
      <c r="AJ36"/>
    </row>
    <row r="37" spans="1:36" ht="15.95" customHeight="1" x14ac:dyDescent="0.25">
      <c r="A37" s="1">
        <v>32</v>
      </c>
      <c r="B37" s="2" t="e" vm="37">
        <v>#VALUE!</v>
      </c>
      <c r="C37" s="1" t="str">
        <f>_FV(Table1[[#This Row],[Company]],"Ticker symbol",TRUE)</f>
        <v>ADP</v>
      </c>
      <c r="D37" s="7">
        <f>_FV(Table1[[#This Row],[Company]],"P/E",TRUE)</f>
        <v>37.037036999999998</v>
      </c>
      <c r="E37" s="7">
        <f>_FV(Table1[[#This Row],[Company]],"Beta")</f>
        <v>0.89341099999999996</v>
      </c>
      <c r="F37" s="4">
        <f>ABS(_FV(Table1[[#This Row],[Company]],"Change (%)",TRUE)/_FV(Table1[[#This Row],[Company]],"Beta"))</f>
        <v>3.1642771356072403E-3</v>
      </c>
      <c r="G37" s="4">
        <f>_FV(Table1[[#This Row],[Company]],"Change (%)",TRUE)</f>
        <v>-2.8270000000000001E-3</v>
      </c>
      <c r="H37" s="4">
        <f>_FV(Table1[[#This Row],[Company]],"Volume")/_FV(Table1[[#This Row],[Company]],"Volume average",TRUE)</f>
        <v>0.10760733614852797</v>
      </c>
      <c r="I37" s="4">
        <f>(Table1[% volume]/(Table1[[#Totals],[% volume]]))</f>
        <v>0.21468264179270005</v>
      </c>
      <c r="J37" s="4">
        <f>_FV(Table1[[#This Row],[Company]],"Volume")/_FV(Table1[[#This Row],[Company]],"Shares outstanding",TRUE)</f>
        <v>5.1468339184176492E-4</v>
      </c>
      <c r="K37" s="4">
        <f>(_FV(Table1[[#This Row],[Company]],"52 week high",TRUE)-_FV(Table1[[#This Row],[Company]],"52 week low",TRUE))/_FV(Table1[[#This Row],[Company]],"Price")</f>
        <v>0.28137675365268594</v>
      </c>
      <c r="L37" s="4">
        <f>(_FV(Table1[[#This Row],[Company]],"High",TRUE)-_FV(Table1[[#This Row],[Company]],"Low",TRUE))/_FV(Table1[[#This Row],[Company]],"Price")</f>
        <v>1.0322017881805742E-2</v>
      </c>
      <c r="M37" s="4">
        <f>(Table1[day range]/Table1[year range])</f>
        <v>3.6683975302901545E-2</v>
      </c>
      <c r="N37" s="6">
        <f>_FV(Table1[[#This Row],[Company]],"Market cap",TRUE)</f>
        <v>60183809019.279999</v>
      </c>
      <c r="O37" s="6">
        <f>_FV(Table1[[#This Row],[Company]],"Previous close",TRUE)*_FV(Table1[[#This Row],[Company]],"Change (%)",TRUE)*_FV(Table1[[#This Row],[Company]],"Shares outstanding",TRUE)</f>
        <v>-170139628.09750441</v>
      </c>
      <c r="P37" s="4">
        <f>(_FV(Table1[[#This Row],[Company]],"Price")-_FV(Table1[[#This Row],[Company]],"52 week low",TRUE))/_FV(Table1[[#This Row],[Company]],"Price",TRUE)</f>
        <v>0.25266409827724057</v>
      </c>
      <c r="Q37" s="8">
        <f>_FV(Table1[[#This Row],[Company]],"52 week low",TRUE)</f>
        <v>102.81100000000001</v>
      </c>
      <c r="R37" s="8">
        <f>_FV(Table1[[#This Row],[Company]],"Low")</f>
        <v>137.01</v>
      </c>
      <c r="S37" s="17">
        <f>_FV(Table1[[#This Row],[Company]],"Price")</f>
        <v>137.57</v>
      </c>
      <c r="T37" s="8">
        <f>_FV(Table1[[#This Row],[Company]],"High")</f>
        <v>138.43</v>
      </c>
      <c r="U37" s="8">
        <f>_FV(Table1[[#This Row],[Company]],"52 week high",TRUE)</f>
        <v>141.52000000000001</v>
      </c>
      <c r="V37" s="4">
        <f>(_FV(Table1[[#This Row],[Company]],"52 week high",TRUE)-_FV(Table1[[#This Row],[Company]],"Price"))/_FV(Table1[[#This Row],[Company]],"Price",TRUE)</f>
        <v>2.8712655375445352E-2</v>
      </c>
      <c r="W37" s="4">
        <f>((_FV(Table1[[#This Row],[Company]],"Price")-_FV(Table1[[#This Row],[Company]],"52 week low",TRUE))/(Table1[year range]*_FV(Table1[[#This Row],[Company]],"Price")))</f>
        <v>0.89795654757291543</v>
      </c>
      <c r="X37" s="4">
        <f>((_FV(Table1[[#This Row],[Company]],"Price")-_FV(Table1[[#This Row],[Company]],"Low",TRUE))/(_FV(Table1[[#This Row],[Company]],"High",TRUE)-_FV(Table1[[#This Row],[Company]],"Low",TRUE)))</f>
        <v>0.39436619718309579</v>
      </c>
      <c r="Y37" s="8">
        <f>_FV(Table1[[#This Row],[Company]],"Previous close",TRUE)</f>
        <v>137.96</v>
      </c>
      <c r="Z37" s="13">
        <f>_FV(Table1[[#This Row],[Company]],"Change")</f>
        <v>-0.39</v>
      </c>
      <c r="AA37" s="8">
        <f>_FV(Table1[[#This Row],[Company]],"Open")</f>
        <v>138.25</v>
      </c>
      <c r="AB37" s="1">
        <v>0.71899999999999997</v>
      </c>
      <c r="AC37" s="19">
        <f>AB37*_FV(Table1[[#This Row],[Company]],"Change (%)",TRUE)/100</f>
        <v>-2.032613E-5</v>
      </c>
      <c r="AD37" s="5">
        <f>_FV(Table1[[#This Row],[Company]],"Volume")</f>
        <v>224526</v>
      </c>
      <c r="AE37" s="5">
        <f>_FV(Table1[[#This Row],[Company]],"Volume average",TRUE)</f>
        <v>2086530.6031746001</v>
      </c>
      <c r="AF37" s="5">
        <f>_FV(Table1[[#This Row],[Company]],"Shares outstanding",TRUE)</f>
        <v>436241004.77877599</v>
      </c>
      <c r="AG37" s="1" t="str">
        <f>_FV(Table1[[#This Row],[Company]],"Last trade time",TRUE)</f>
        <v>8/08/2018 15:09:14</v>
      </c>
      <c r="AH37" s="1" t="str">
        <f>_FV(Table1[[#This Row],[Company]],"Industry")</f>
        <v>Business Services</v>
      </c>
      <c r="AJ37"/>
    </row>
    <row r="38" spans="1:36" ht="15.95" customHeight="1" x14ac:dyDescent="0.25">
      <c r="A38" s="1">
        <v>39</v>
      </c>
      <c r="B38" s="2" t="e" vm="38">
        <v>#VALUE!</v>
      </c>
      <c r="C38" s="1" t="str">
        <f>_FV(Table1[[#This Row],[Company]],"Ticker symbol",TRUE)</f>
        <v>CTSH</v>
      </c>
      <c r="D38" s="7">
        <f>_FV(Table1[[#This Row],[Company]],"P/E",TRUE)</f>
        <v>31.645569999999999</v>
      </c>
      <c r="E38" s="7">
        <f>_FV(Table1[[#This Row],[Company]],"Beta")</f>
        <v>0.93785200000000002</v>
      </c>
      <c r="F38" s="4">
        <f>ABS(_FV(Table1[[#This Row],[Company]],"Change (%)",TRUE)/_FV(Table1[[#This Row],[Company]],"Beta"))</f>
        <v>3.0047384875225513E-3</v>
      </c>
      <c r="G38" s="4">
        <f>_FV(Table1[[#This Row],[Company]],"Change (%)",TRUE)</f>
        <v>-2.8179999999999998E-3</v>
      </c>
      <c r="H38" s="4">
        <f>_FV(Table1[[#This Row],[Company]],"Volume")/_FV(Table1[[#This Row],[Company]],"Volume average",TRUE)</f>
        <v>0.11924484553309769</v>
      </c>
      <c r="I38" s="4">
        <f>(Table1[% volume]/(Table1[[#Totals],[% volume]]))</f>
        <v>0.23790012257038906</v>
      </c>
      <c r="J38" s="4">
        <f>_FV(Table1[[#This Row],[Company]],"Volume")/_FV(Table1[[#This Row],[Company]],"Shares outstanding",TRUE)</f>
        <v>6.4730525826679492E-4</v>
      </c>
      <c r="K38" s="4">
        <f>(_FV(Table1[[#This Row],[Company]],"52 week high",TRUE)-_FV(Table1[[#This Row],[Company]],"52 week low",TRUE))/_FV(Table1[[#This Row],[Company]],"Price")</f>
        <v>0.20372511239563262</v>
      </c>
      <c r="L38" s="4">
        <f>(_FV(Table1[[#This Row],[Company]],"High",TRUE)-_FV(Table1[[#This Row],[Company]],"Low",TRUE))/_FV(Table1[[#This Row],[Company]],"Price")</f>
        <v>1.1303789338471362E-2</v>
      </c>
      <c r="M38" s="4">
        <f>(Table1[day range]/Table1[year range])</f>
        <v>5.5485498108448647E-2</v>
      </c>
      <c r="N38" s="6">
        <f>_FV(Table1[[#This Row],[Company]],"Market cap",TRUE)</f>
        <v>45089913216.756599</v>
      </c>
      <c r="O38" s="6">
        <f>_FV(Table1[[#This Row],[Company]],"Previous close",TRUE)*_FV(Table1[[#This Row],[Company]],"Change (%)",TRUE)*_FV(Table1[[#This Row],[Company]],"Shares outstanding",TRUE)</f>
        <v>-127063375.44482006</v>
      </c>
      <c r="P38" s="4">
        <f>(_FV(Table1[[#This Row],[Company]],"Price")-_FV(Table1[[#This Row],[Company]],"52 week low",TRUE))/_FV(Table1[[#This Row],[Company]],"Price",TRUE)</f>
        <v>0.11059730250481696</v>
      </c>
      <c r="Q38" s="8">
        <f>_FV(Table1[[#This Row],[Company]],"52 week low",TRUE)</f>
        <v>69.239999999999995</v>
      </c>
      <c r="R38" s="8">
        <f>_FV(Table1[[#This Row],[Company]],"Low")</f>
        <v>77.400000000000006</v>
      </c>
      <c r="S38" s="17">
        <f>_FV(Table1[[#This Row],[Company]],"Price")</f>
        <v>77.849999999999994</v>
      </c>
      <c r="T38" s="8">
        <f>_FV(Table1[[#This Row],[Company]],"High")</f>
        <v>78.28</v>
      </c>
      <c r="U38" s="8">
        <f>_FV(Table1[[#This Row],[Company]],"52 week high",TRUE)</f>
        <v>85.1</v>
      </c>
      <c r="V38" s="4">
        <f>(_FV(Table1[[#This Row],[Company]],"52 week high",TRUE)-_FV(Table1[[#This Row],[Company]],"Price"))/_FV(Table1[[#This Row],[Company]],"Price",TRUE)</f>
        <v>9.3127809890815677E-2</v>
      </c>
      <c r="W38" s="4">
        <f>((_FV(Table1[[#This Row],[Company]],"Price")-_FV(Table1[[#This Row],[Company]],"52 week low",TRUE))/(Table1[year range]*_FV(Table1[[#This Row],[Company]],"Price")))</f>
        <v>0.54287515762925598</v>
      </c>
      <c r="X38" s="4">
        <f>((_FV(Table1[[#This Row],[Company]],"Price")-_FV(Table1[[#This Row],[Company]],"Low",TRUE))/(_FV(Table1[[#This Row],[Company]],"High",TRUE)-_FV(Table1[[#This Row],[Company]],"Low",TRUE)))</f>
        <v>0.51136363636362614</v>
      </c>
      <c r="Y38" s="8">
        <f>_FV(Table1[[#This Row],[Company]],"Previous close",TRUE)</f>
        <v>78.069999999999993</v>
      </c>
      <c r="Z38" s="13">
        <f>_FV(Table1[[#This Row],[Company]],"Change")</f>
        <v>-0.22</v>
      </c>
      <c r="AA38" s="8">
        <f>_FV(Table1[[#This Row],[Company]],"Open")</f>
        <v>78.28</v>
      </c>
      <c r="AB38" s="1">
        <v>0.56799999999999995</v>
      </c>
      <c r="AC38" s="19">
        <f>AB38*_FV(Table1[[#This Row],[Company]],"Change (%)",TRUE)/100</f>
        <v>-1.6006239999999999E-5</v>
      </c>
      <c r="AD38" s="5">
        <f>_FV(Table1[[#This Row],[Company]],"Volume")</f>
        <v>373856</v>
      </c>
      <c r="AE38" s="5">
        <f>_FV(Table1[[#This Row],[Company]],"Volume average",TRUE)</f>
        <v>3135196.3125</v>
      </c>
      <c r="AF38" s="5">
        <f>_FV(Table1[[#This Row],[Company]],"Shares outstanding",TRUE)</f>
        <v>577557489.64719605</v>
      </c>
      <c r="AG38" s="1" t="str">
        <f>_FV(Table1[[#This Row],[Company]],"Last trade time",TRUE)</f>
        <v>8/08/2018 15:04:02</v>
      </c>
      <c r="AH38" s="1" t="str">
        <f>_FV(Table1[[#This Row],[Company]],"Industry")</f>
        <v>Information Technology Services</v>
      </c>
      <c r="AJ38"/>
    </row>
    <row r="39" spans="1:36" ht="15.95" customHeight="1" x14ac:dyDescent="0.25">
      <c r="A39" s="1">
        <v>30</v>
      </c>
      <c r="B39" s="2" t="e" vm="39">
        <v>#VALUE!</v>
      </c>
      <c r="C39" s="1" t="str">
        <f>_FV(Table1[[#This Row],[Company]],"Ticker symbol",TRUE)</f>
        <v>MU</v>
      </c>
      <c r="D39" s="7">
        <f>_FV(Table1[[#This Row],[Company]],"P/E",TRUE)</f>
        <v>5.2714809999999996</v>
      </c>
      <c r="E39" s="7">
        <f>_FV(Table1[[#This Row],[Company]],"Beta")</f>
        <v>1.5909089999999999</v>
      </c>
      <c r="F39" s="4">
        <f>ABS(_FV(Table1[[#This Row],[Company]],"Change (%)",TRUE)/_FV(Table1[[#This Row],[Company]],"Beta"))</f>
        <v>1.6594286662530667E-3</v>
      </c>
      <c r="G39" s="4">
        <f>_FV(Table1[[#This Row],[Company]],"Change (%)",TRUE)</f>
        <v>-2.64E-3</v>
      </c>
      <c r="H39" s="4">
        <f>_FV(Table1[[#This Row],[Company]],"Volume")/_FV(Table1[[#This Row],[Company]],"Volume average",TRUE)</f>
        <v>0.61747095293520327</v>
      </c>
      <c r="I39" s="4">
        <f>(Table1[% volume]/(Table1[[#Totals],[% volume]]))</f>
        <v>1.231889015665395</v>
      </c>
      <c r="J39" s="4">
        <f>_FV(Table1[[#This Row],[Company]],"Volume")/_FV(Table1[[#This Row],[Company]],"Shares outstanding",TRUE)</f>
        <v>5.8260485610257965E-3</v>
      </c>
      <c r="K39" s="4">
        <f>(_FV(Table1[[#This Row],[Company]],"52 week high",TRUE)-_FV(Table1[[#This Row],[Company]],"52 week low",TRUE))/_FV(Table1[[#This Row],[Company]],"Price")</f>
        <v>0.71474480151228725</v>
      </c>
      <c r="L39" s="4">
        <f>(_FV(Table1[[#This Row],[Company]],"High",TRUE)-_FV(Table1[[#This Row],[Company]],"Low",TRUE))/_FV(Table1[[#This Row],[Company]],"Price")</f>
        <v>1.1260869565217406E-2</v>
      </c>
      <c r="M39" s="4">
        <f>(Table1[day range]/Table1[year range])</f>
        <v>1.5755091245702218E-2</v>
      </c>
      <c r="N39" s="6">
        <f>_FV(Table1[[#This Row],[Company]],"Market cap",TRUE)</f>
        <v>61527953762.349998</v>
      </c>
      <c r="O39" s="6">
        <f>_FV(Table1[[#This Row],[Company]],"Previous close",TRUE)*_FV(Table1[[#This Row],[Company]],"Change (%)",TRUE)*_FV(Table1[[#This Row],[Company]],"Shares outstanding",TRUE)</f>
        <v>-162433797.93260357</v>
      </c>
      <c r="P39" s="4">
        <f>(_FV(Table1[[#This Row],[Company]],"Price")-_FV(Table1[[#This Row],[Company]],"52 week low",TRUE))/_FV(Table1[[#This Row],[Company]],"Price",TRUE)</f>
        <v>0.49243856332703212</v>
      </c>
      <c r="Q39" s="8">
        <f>_FV(Table1[[#This Row],[Company]],"52 week low",TRUE)</f>
        <v>26.85</v>
      </c>
      <c r="R39" s="8">
        <f>_FV(Table1[[#This Row],[Company]],"Low")</f>
        <v>52.464199999999998</v>
      </c>
      <c r="S39" s="17">
        <f>_FV(Table1[[#This Row],[Company]],"Price")</f>
        <v>52.9</v>
      </c>
      <c r="T39" s="8">
        <f>_FV(Table1[[#This Row],[Company]],"High")</f>
        <v>53.059899999999999</v>
      </c>
      <c r="U39" s="8">
        <f>_FV(Table1[[#This Row],[Company]],"52 week high",TRUE)</f>
        <v>64.66</v>
      </c>
      <c r="V39" s="4">
        <f>(_FV(Table1[[#This Row],[Company]],"52 week high",TRUE)-_FV(Table1[[#This Row],[Company]],"Price"))/_FV(Table1[[#This Row],[Company]],"Price",TRUE)</f>
        <v>0.22230623818525516</v>
      </c>
      <c r="W39" s="4">
        <f>((_FV(Table1[[#This Row],[Company]],"Price")-_FV(Table1[[#This Row],[Company]],"52 week low",TRUE))/(Table1[year range]*_FV(Table1[[#This Row],[Company]],"Price")))</f>
        <v>0.68897117164771227</v>
      </c>
      <c r="X39" s="4">
        <f>((_FV(Table1[[#This Row],[Company]],"Price")-_FV(Table1[[#This Row],[Company]],"Low",TRUE))/(_FV(Table1[[#This Row],[Company]],"High",TRUE)-_FV(Table1[[#This Row],[Company]],"Low",TRUE)))</f>
        <v>0.73157629679368785</v>
      </c>
      <c r="Y39" s="8">
        <f>_FV(Table1[[#This Row],[Company]],"Previous close",TRUE)</f>
        <v>53.04</v>
      </c>
      <c r="Z39" s="13">
        <f>_FV(Table1[[#This Row],[Company]],"Change")</f>
        <v>-0.14000000000000001</v>
      </c>
      <c r="AA39" s="8">
        <f>_FV(Table1[[#This Row],[Company]],"Open")</f>
        <v>52.84</v>
      </c>
      <c r="AB39" s="1">
        <v>0.74299999999999999</v>
      </c>
      <c r="AC39" s="19">
        <f>AB39*_FV(Table1[[#This Row],[Company]],"Change (%)",TRUE)/100</f>
        <v>-1.9615200000000002E-5</v>
      </c>
      <c r="AD39" s="5">
        <f>_FV(Table1[[#This Row],[Company]],"Volume")</f>
        <v>6758387</v>
      </c>
      <c r="AE39" s="5">
        <f>_FV(Table1[[#This Row],[Company]],"Volume average",TRUE)</f>
        <v>10945271.1384615</v>
      </c>
      <c r="AF39" s="5">
        <f>_FV(Table1[[#This Row],[Company]],"Shares outstanding",TRUE)</f>
        <v>1160029294.1619501</v>
      </c>
      <c r="AG39" s="1" t="str">
        <f>_FV(Table1[[#This Row],[Company]],"Last trade time",TRUE)</f>
        <v>8/08/2018 15:09:14</v>
      </c>
      <c r="AH39" s="1" t="str">
        <f>_FV(Table1[[#This Row],[Company]],"Industry")</f>
        <v>Semiconductor Memory</v>
      </c>
      <c r="AJ39"/>
    </row>
    <row r="40" spans="1:36" ht="15.95" customHeight="1" x14ac:dyDescent="0.25">
      <c r="A40" s="1">
        <v>100</v>
      </c>
      <c r="B40" s="2" t="e" vm="40">
        <v>#VALUE!</v>
      </c>
      <c r="C40" s="1" t="str">
        <f>_FV(Table1[[#This Row],[Company]],"Ticker symbol",TRUE)</f>
        <v>VOD</v>
      </c>
      <c r="D40" s="7">
        <f>_FV(Table1[[#This Row],[Company]],"P/E",TRUE)</f>
        <v>-33.003300000000003</v>
      </c>
      <c r="E40" s="27">
        <v>0.82</v>
      </c>
      <c r="F40" s="4">
        <f>ABS(_FV(Table1[[#This Row],[Company]],"Change (%)",TRUE)/Table1[Beta])</f>
        <v>2.7500000000000003E-3</v>
      </c>
      <c r="G40" s="4">
        <f>_FV(Table1[[#This Row],[Company]],"Change (%)",TRUE)</f>
        <v>-2.2550000000000001E-3</v>
      </c>
      <c r="H40" s="4">
        <f>_FV(Table1[[#This Row],[Company]],"Volume")/_FV(Table1[[#This Row],[Company]],"Volume average",TRUE)</f>
        <v>2.0832830734965095</v>
      </c>
      <c r="I40" s="4">
        <f>(Table1[% volume]/(Table1[[#Totals],[% volume]]))</f>
        <v>4.1562660114820114</v>
      </c>
      <c r="J40" s="4">
        <f>_FV(Table1[[#This Row],[Company]],"Volume")/_FV(Table1[[#This Row],[Company]],"Shares outstanding",TRUE)</f>
        <v>2.961536918473986E-3</v>
      </c>
      <c r="K40" s="4">
        <f>(_FV(Table1[[#This Row],[Company]],"52 week high",TRUE)-_FV(Table1[[#This Row],[Company]],"52 week low",TRUE))/_FV(Table1[[#This Row],[Company]],"Price")</f>
        <v>0.33155299917830733</v>
      </c>
      <c r="L40" s="4">
        <f>(_FV(Table1[[#This Row],[Company]],"High",TRUE)-_FV(Table1[[#This Row],[Company]],"Low",TRUE))/_FV(Table1[[#This Row],[Company]],"Price")</f>
        <v>6.573541495480696E-3</v>
      </c>
      <c r="M40" s="4">
        <f>(Table1[day range]/Table1[year range])</f>
        <v>1.9826517967781926E-2</v>
      </c>
      <c r="N40" s="6">
        <f>_FV(Table1[[#This Row],[Company]],"Market cap",TRUE)</f>
        <v>78360751984</v>
      </c>
      <c r="O40" s="6">
        <f>_FV(Table1[[#This Row],[Company]],"Previous close",TRUE)*_FV(Table1[[#This Row],[Company]],"Change (%)",TRUE)*_FV(Table1[[#This Row],[Company]],"Shares outstanding",TRUE)</f>
        <v>-146671717.52926284</v>
      </c>
      <c r="P40" s="4">
        <f>(_FV(Table1[[#This Row],[Company]],"Price")-_FV(Table1[[#This Row],[Company]],"52 week low",TRUE))/_FV(Table1[[#This Row],[Company]],"Price",TRUE)</f>
        <v>-1.396877567789646E-2</v>
      </c>
      <c r="Q40" s="8">
        <f>_FV(Table1[[#This Row],[Company]],"52 week low",TRUE)</f>
        <v>24.68</v>
      </c>
      <c r="R40" s="8">
        <f>_FV(Table1[[#This Row],[Company]],"Low")</f>
        <v>24.3</v>
      </c>
      <c r="S40" s="17">
        <f>_FV(Table1[[#This Row],[Company]],"Price")</f>
        <v>24.34</v>
      </c>
      <c r="T40" s="8">
        <f>_FV(Table1[[#This Row],[Company]],"High")</f>
        <v>24.46</v>
      </c>
      <c r="U40" s="8">
        <f>_FV(Table1[[#This Row],[Company]],"52 week high",TRUE)</f>
        <v>32.75</v>
      </c>
      <c r="V40" s="4">
        <f>(_FV(Table1[[#This Row],[Company]],"52 week high",TRUE)-_FV(Table1[[#This Row],[Company]],"Price"))/_FV(Table1[[#This Row],[Company]],"Price",TRUE)</f>
        <v>0.34552177485620378</v>
      </c>
      <c r="W40" s="4">
        <f>((_FV(Table1[[#This Row],[Company]],"Price")-_FV(Table1[[#This Row],[Company]],"52 week low",TRUE))/(Table1[year range]*_FV(Table1[[#This Row],[Company]],"Price")))</f>
        <v>-4.2131350681536534E-2</v>
      </c>
      <c r="X40" s="4">
        <f>((_FV(Table1[[#This Row],[Company]],"Price")-_FV(Table1[[#This Row],[Company]],"Low",TRUE))/(_FV(Table1[[#This Row],[Company]],"High",TRUE)-_FV(Table1[[#This Row],[Company]],"Low",TRUE)))</f>
        <v>0.24999999999999445</v>
      </c>
      <c r="Y40" s="8">
        <f>_FV(Table1[[#This Row],[Company]],"Previous close",TRUE)</f>
        <v>24.395</v>
      </c>
      <c r="Z40" s="13">
        <f>_FV(Table1[[#This Row],[Company]],"Change")</f>
        <v>-5.5E-2</v>
      </c>
      <c r="AA40" s="8">
        <f>_FV(Table1[[#This Row],[Company]],"Open")</f>
        <v>24.44</v>
      </c>
      <c r="AB40" s="1">
        <v>0.13400000000000001</v>
      </c>
      <c r="AC40" s="19">
        <f>AB40*_FV(Table1[[#This Row],[Company]],"Change (%)",TRUE)/100</f>
        <v>-3.0217000000000002E-6</v>
      </c>
      <c r="AD40" s="5">
        <f>_FV(Table1[[#This Row],[Company]],"Volume")</f>
        <v>7896164</v>
      </c>
      <c r="AE40" s="5">
        <f>_FV(Table1[[#This Row],[Company]],"Volume average",TRUE)</f>
        <v>3790250.15873016</v>
      </c>
      <c r="AF40" s="5">
        <f>_FV(Table1[[#This Row],[Company]],"Shares outstanding",TRUE)</f>
        <v>2666238584.0081701</v>
      </c>
      <c r="AG40" s="1" t="str">
        <f>_FV(Table1[[#This Row],[Company]],"Last trade time",TRUE)</f>
        <v>8/08/2018 15:08:53</v>
      </c>
      <c r="AH40" s="1" t="e" vm="15">
        <f>_FV(Table1[[#This Row],[Company]],"Industry")</f>
        <v>#VALUE!</v>
      </c>
      <c r="AJ40"/>
    </row>
    <row r="41" spans="1:36" ht="15.95" customHeight="1" x14ac:dyDescent="0.25">
      <c r="A41" s="1">
        <v>59</v>
      </c>
      <c r="B41" s="2" t="e" vm="41">
        <v>#VALUE!</v>
      </c>
      <c r="C41" s="1" t="str">
        <f>_FV(Table1[[#This Row],[Company]],"Ticker symbol",TRUE)</f>
        <v>PAYX</v>
      </c>
      <c r="D41" s="7">
        <f>_FV(Table1[[#This Row],[Company]],"P/E",TRUE)</f>
        <v>27.322403999999999</v>
      </c>
      <c r="E41" s="7">
        <f>_FV(Table1[[#This Row],[Company]],"Beta")</f>
        <v>0.93816600000000006</v>
      </c>
      <c r="F41" s="4">
        <f>ABS(_FV(Table1[[#This Row],[Company]],"Change (%)",TRUE)/_FV(Table1[[#This Row],[Company]],"Beta"))</f>
        <v>2.2458711997663523E-3</v>
      </c>
      <c r="G41" s="4">
        <f>_FV(Table1[[#This Row],[Company]],"Change (%)",TRUE)</f>
        <v>-2.1069999999999999E-3</v>
      </c>
      <c r="H41" s="4">
        <f>_FV(Table1[[#This Row],[Company]],"Volume")/_FV(Table1[[#This Row],[Company]],"Volume average",TRUE)</f>
        <v>8.6741108301860576E-2</v>
      </c>
      <c r="I41" s="4">
        <f>(Table1[% volume]/(Table1[[#Totals],[% volume]]))</f>
        <v>0.17305335257595142</v>
      </c>
      <c r="J41" s="4">
        <f>_FV(Table1[[#This Row],[Company]],"Volume")/_FV(Table1[[#This Row],[Company]],"Shares outstanding",TRUE)</f>
        <v>4.9083608074188901E-4</v>
      </c>
      <c r="K41" s="4">
        <f>(_FV(Table1[[#This Row],[Company]],"52 week high",TRUE)-_FV(Table1[[#This Row],[Company]],"52 week low",TRUE))/_FV(Table1[[#This Row],[Company]],"Price")</f>
        <v>0.26600985221674867</v>
      </c>
      <c r="L41" s="4">
        <f>(_FV(Table1[[#This Row],[Company]],"High",TRUE)-_FV(Table1[[#This Row],[Company]],"Low",TRUE))/_FV(Table1[[#This Row],[Company]],"Price")</f>
        <v>4.644616467276542E-3</v>
      </c>
      <c r="M41" s="4">
        <f>(Table1[day range]/Table1[year range])</f>
        <v>1.7460317460317377E-2</v>
      </c>
      <c r="N41" s="6">
        <f>_FV(Table1[[#This Row],[Company]],"Market cap",TRUE)</f>
        <v>25499708132.869999</v>
      </c>
      <c r="O41" s="6">
        <f>_FV(Table1[[#This Row],[Company]],"Previous close",TRUE)*_FV(Table1[[#This Row],[Company]],"Change (%)",TRUE)*_FV(Table1[[#This Row],[Company]],"Shares outstanding",TRUE)</f>
        <v>-53727885.035957158</v>
      </c>
      <c r="P41" s="4">
        <f>(_FV(Table1[[#This Row],[Company]],"Price")-_FV(Table1[[#This Row],[Company]],"52 week low",TRUE))/_FV(Table1[[#This Row],[Company]],"Price",TRUE)</f>
        <v>0.23715693173821245</v>
      </c>
      <c r="Q41" s="8">
        <f>_FV(Table1[[#This Row],[Company]],"52 week low",TRUE)</f>
        <v>54.2</v>
      </c>
      <c r="R41" s="8">
        <f>_FV(Table1[[#This Row],[Company]],"Low")</f>
        <v>70.89</v>
      </c>
      <c r="S41" s="17">
        <f>_FV(Table1[[#This Row],[Company]],"Price")</f>
        <v>71.05</v>
      </c>
      <c r="T41" s="8">
        <f>_FV(Table1[[#This Row],[Company]],"High")</f>
        <v>71.22</v>
      </c>
      <c r="U41" s="8">
        <f>_FV(Table1[[#This Row],[Company]],"52 week high",TRUE)</f>
        <v>73.099999999999994</v>
      </c>
      <c r="V41" s="4">
        <f>(_FV(Table1[[#This Row],[Company]],"52 week high",TRUE)-_FV(Table1[[#This Row],[Company]],"Price"))/_FV(Table1[[#This Row],[Company]],"Price",TRUE)</f>
        <v>2.8852920478536204E-2</v>
      </c>
      <c r="W41" s="4">
        <f>((_FV(Table1[[#This Row],[Company]],"Price")-_FV(Table1[[#This Row],[Company]],"52 week low",TRUE))/(Table1[year range]*_FV(Table1[[#This Row],[Company]],"Price")))</f>
        <v>0.89153439153439162</v>
      </c>
      <c r="X41" s="4">
        <f>((_FV(Table1[[#This Row],[Company]],"Price")-_FV(Table1[[#This Row],[Company]],"Low",TRUE))/(_FV(Table1[[#This Row],[Company]],"High",TRUE)-_FV(Table1[[#This Row],[Company]],"Low",TRUE)))</f>
        <v>0.48484848484847703</v>
      </c>
      <c r="Y41" s="8">
        <f>_FV(Table1[[#This Row],[Company]],"Previous close",TRUE)</f>
        <v>71.2</v>
      </c>
      <c r="Z41" s="13">
        <f>_FV(Table1[[#This Row],[Company]],"Change")</f>
        <v>-0.15</v>
      </c>
      <c r="AA41" s="8">
        <f>_FV(Table1[[#This Row],[Company]],"Open")</f>
        <v>71.03</v>
      </c>
      <c r="AB41" s="1">
        <v>0.30299999999999999</v>
      </c>
      <c r="AC41" s="19">
        <f>AB41*_FV(Table1[[#This Row],[Company]],"Change (%)",TRUE)/100</f>
        <v>-6.3842099999999988E-6</v>
      </c>
      <c r="AD41" s="5">
        <f>_FV(Table1[[#This Row],[Company]],"Volume")</f>
        <v>175789</v>
      </c>
      <c r="AE41" s="5">
        <f>_FV(Table1[[#This Row],[Company]],"Volume average",TRUE)</f>
        <v>2026593.8888888899</v>
      </c>
      <c r="AF41" s="5">
        <f>_FV(Table1[[#This Row],[Company]],"Shares outstanding",TRUE)</f>
        <v>358141968.15828699</v>
      </c>
      <c r="AG41" s="1" t="str">
        <f>_FV(Table1[[#This Row],[Company]],"Last trade time",TRUE)</f>
        <v>8/08/2018 15:01:47</v>
      </c>
      <c r="AH41" s="1" t="str">
        <f>_FV(Table1[[#This Row],[Company]],"Industry")</f>
        <v>Business Services</v>
      </c>
      <c r="AJ41"/>
    </row>
    <row r="42" spans="1:36" ht="15.95" customHeight="1" x14ac:dyDescent="0.25">
      <c r="A42" s="1">
        <v>11</v>
      </c>
      <c r="B42" s="2" t="e" vm="42">
        <v>#VALUE!</v>
      </c>
      <c r="C42" s="1" t="str">
        <f>_FV(Table1[[#This Row],[Company]],"Ticker symbol",TRUE)</f>
        <v>NFLX</v>
      </c>
      <c r="D42" s="7">
        <f>_FV(Table1[[#This Row],[Company]],"P/E",TRUE)</f>
        <v>158.73015899999999</v>
      </c>
      <c r="E42" s="7">
        <f>_FV(Table1[[#This Row],[Company]],"Beta")</f>
        <v>0.76220200000000005</v>
      </c>
      <c r="F42" s="4">
        <f>ABS(_FV(Table1[[#This Row],[Company]],"Change (%)",TRUE)/_FV(Table1[[#This Row],[Company]],"Beta"))</f>
        <v>2.6108564396314887E-3</v>
      </c>
      <c r="G42" s="4">
        <f>_FV(Table1[[#This Row],[Company]],"Change (%)",TRUE)</f>
        <v>-1.99E-3</v>
      </c>
      <c r="H42" s="4">
        <f>_FV(Table1[[#This Row],[Company]],"Volume")/_FV(Table1[[#This Row],[Company]],"Volume average",TRUE)</f>
        <v>0.8276378501134275</v>
      </c>
      <c r="I42" s="4">
        <f>(Table1[% volume]/(Table1[[#Totals],[% volume]]))</f>
        <v>1.6511837061437369</v>
      </c>
      <c r="J42" s="4">
        <f>_FV(Table1[[#This Row],[Company]],"Volume")/_FV(Table1[[#This Row],[Company]],"Shares outstanding",TRUE)</f>
        <v>3.8449831591028942E-3</v>
      </c>
      <c r="K42" s="4">
        <f>(_FV(Table1[[#This Row],[Company]],"52 week high",TRUE)-_FV(Table1[[#This Row],[Company]],"52 week low",TRUE))/_FV(Table1[[#This Row],[Company]],"Price")</f>
        <v>0.73752805148943446</v>
      </c>
      <c r="L42" s="4">
        <f>(_FV(Table1[[#This Row],[Company]],"High",TRUE)-_FV(Table1[[#This Row],[Company]],"Low",TRUE))/_FV(Table1[[#This Row],[Company]],"Price")</f>
        <v>8.7002335250897268E-3</v>
      </c>
      <c r="M42" s="4">
        <f>(Table1[day range]/Table1[year range])</f>
        <v>1.1796478123807828E-2</v>
      </c>
      <c r="N42" s="6">
        <f>_FV(Table1[[#This Row],[Company]],"Market cap",TRUE)</f>
        <v>152775911054.20001</v>
      </c>
      <c r="O42" s="6">
        <f>_FV(Table1[[#This Row],[Company]],"Previous close",TRUE)*_FV(Table1[[#This Row],[Company]],"Change (%)",TRUE)*_FV(Table1[[#This Row],[Company]],"Shares outstanding",TRUE)</f>
        <v>-304024062.99785763</v>
      </c>
      <c r="P42" s="4">
        <f>(_FV(Table1[[#This Row],[Company]],"Price")-_FV(Table1[[#This Row],[Company]],"52 week low",TRUE))/_FV(Table1[[#This Row],[Company]],"Price",TRUE)</f>
        <v>0.53229481118642141</v>
      </c>
      <c r="Q42" s="8">
        <f>_FV(Table1[[#This Row],[Company]],"52 week low",TRUE)</f>
        <v>164.23</v>
      </c>
      <c r="R42" s="8">
        <f>_FV(Table1[[#This Row],[Company]],"Low")</f>
        <v>349.23500000000001</v>
      </c>
      <c r="S42" s="17">
        <f>_FV(Table1[[#This Row],[Company]],"Price")</f>
        <v>351.14</v>
      </c>
      <c r="T42" s="8">
        <f>_FV(Table1[[#This Row],[Company]],"High")</f>
        <v>352.29</v>
      </c>
      <c r="U42" s="8">
        <f>_FV(Table1[[#This Row],[Company]],"52 week high",TRUE)</f>
        <v>423.2056</v>
      </c>
      <c r="V42" s="4">
        <f>(_FV(Table1[[#This Row],[Company]],"52 week high",TRUE)-_FV(Table1[[#This Row],[Company]],"Price"))/_FV(Table1[[#This Row],[Company]],"Price",TRUE)</f>
        <v>0.2052332403030131</v>
      </c>
      <c r="W42" s="4">
        <f>((_FV(Table1[[#This Row],[Company]],"Price")-_FV(Table1[[#This Row],[Company]],"52 week low",TRUE))/(Table1[year range]*_FV(Table1[[#This Row],[Company]],"Price")))</f>
        <v>0.72172822458949804</v>
      </c>
      <c r="X42" s="4">
        <f>((_FV(Table1[[#This Row],[Company]],"Price")-_FV(Table1[[#This Row],[Company]],"Low",TRUE))/(_FV(Table1[[#This Row],[Company]],"High",TRUE)-_FV(Table1[[#This Row],[Company]],"Low",TRUE)))</f>
        <v>0.62356792144025153</v>
      </c>
      <c r="Y42" s="8">
        <f>_FV(Table1[[#This Row],[Company]],"Previous close",TRUE)</f>
        <v>351.84</v>
      </c>
      <c r="Z42" s="13">
        <f>_FV(Table1[[#This Row],[Company]],"Change")</f>
        <v>-0.7</v>
      </c>
      <c r="AA42" s="8">
        <f>_FV(Table1[[#This Row],[Company]],"Open")</f>
        <v>352.21</v>
      </c>
      <c r="AB42" s="1">
        <v>1.8340000000000001</v>
      </c>
      <c r="AC42" s="19">
        <f>AB42*_FV(Table1[[#This Row],[Company]],"Change (%)",TRUE)/100</f>
        <v>-3.6496600000000006E-5</v>
      </c>
      <c r="AD42" s="5">
        <f>_FV(Table1[[#This Row],[Company]],"Volume")</f>
        <v>1669568</v>
      </c>
      <c r="AE42" s="5">
        <f>_FV(Table1[[#This Row],[Company]],"Volume average",TRUE)</f>
        <v>2017268.78461538</v>
      </c>
      <c r="AF42" s="5">
        <f>_FV(Table1[[#This Row],[Company]],"Shares outstanding",TRUE)</f>
        <v>434219847.24363297</v>
      </c>
      <c r="AG42" s="1" t="str">
        <f>_FV(Table1[[#This Row],[Company]],"Last trade time",TRUE)</f>
        <v>8/08/2018 15:09:08</v>
      </c>
      <c r="AH42" s="1" t="str">
        <f>_FV(Table1[[#This Row],[Company]],"Industry")</f>
        <v>Media - Diversified</v>
      </c>
      <c r="AJ42"/>
    </row>
    <row r="43" spans="1:36" ht="15.95" customHeight="1" x14ac:dyDescent="0.25">
      <c r="A43" s="1">
        <v>93</v>
      </c>
      <c r="B43" s="2" t="e" vm="43">
        <v>#VALUE!</v>
      </c>
      <c r="C43" s="1" t="str">
        <f>_FV(Table1[[#This Row],[Company]],"Ticker symbol",TRUE)</f>
        <v>JBHT</v>
      </c>
      <c r="D43" s="7">
        <f>_FV(Table1[[#This Row],[Company]],"P/E",TRUE)</f>
        <v>17.793593999999999</v>
      </c>
      <c r="E43" s="7">
        <f>_FV(Table1[[#This Row],[Company]],"Beta")</f>
        <v>0.94217700000000004</v>
      </c>
      <c r="F43" s="4">
        <f>ABS(_FV(Table1[[#This Row],[Company]],"Change (%)",TRUE)/_FV(Table1[[#This Row],[Company]],"Beta"))</f>
        <v>2.076043036499511E-3</v>
      </c>
      <c r="G43" s="4">
        <f>_FV(Table1[[#This Row],[Company]],"Change (%)",TRUE)</f>
        <v>-1.9559999999999998E-3</v>
      </c>
      <c r="H43" s="4">
        <f>_FV(Table1[[#This Row],[Company]],"Volume")/_FV(Table1[[#This Row],[Company]],"Volume average",TRUE)</f>
        <v>6.3726427387649956E-2</v>
      </c>
      <c r="I43" s="4">
        <f>(Table1[% volume]/(Table1[[#Totals],[% volume]]))</f>
        <v>0.12713777957209021</v>
      </c>
      <c r="J43" s="4">
        <f>_FV(Table1[[#This Row],[Company]],"Volume")/_FV(Table1[[#This Row],[Company]],"Shares outstanding",TRUE)</f>
        <v>4.8048763014792655E-4</v>
      </c>
      <c r="K43" s="4">
        <f>(_FV(Table1[[#This Row],[Company]],"52 week high",TRUE)-_FV(Table1[[#This Row],[Company]],"52 week low",TRUE))/_FV(Table1[[#This Row],[Company]],"Price")</f>
        <v>0.33959336980485022</v>
      </c>
      <c r="L43" s="4">
        <f>(_FV(Table1[[#This Row],[Company]],"High",TRUE)-_FV(Table1[[#This Row],[Company]],"Low",TRUE))/_FV(Table1[[#This Row],[Company]],"Price")</f>
        <v>7.4303911161918085E-3</v>
      </c>
      <c r="M43" s="4">
        <f>(Table1[day range]/Table1[year range])</f>
        <v>2.188025967780742E-2</v>
      </c>
      <c r="N43" s="6">
        <f>_FV(Table1[[#This Row],[Company]],"Market cap",TRUE)</f>
        <v>13349812622.700001</v>
      </c>
      <c r="O43" s="6">
        <f>_FV(Table1[[#This Row],[Company]],"Previous close",TRUE)*_FV(Table1[[#This Row],[Company]],"Change (%)",TRUE)*_FV(Table1[[#This Row],[Company]],"Shares outstanding",TRUE)</f>
        <v>-26112233.490001202</v>
      </c>
      <c r="P43" s="4">
        <f>(_FV(Table1[[#This Row],[Company]],"Price")-_FV(Table1[[#This Row],[Company]],"52 week low",TRUE))/_FV(Table1[[#This Row],[Company]],"Price",TRUE)</f>
        <v>0.26390136359924876</v>
      </c>
      <c r="Q43" s="8">
        <f>_FV(Table1[[#This Row],[Company]],"52 week low",TRUE)</f>
        <v>90.15</v>
      </c>
      <c r="R43" s="8">
        <f>_FV(Table1[[#This Row],[Company]],"Low")</f>
        <v>121.77</v>
      </c>
      <c r="S43" s="17">
        <f>_FV(Table1[[#This Row],[Company]],"Price")</f>
        <v>122.47</v>
      </c>
      <c r="T43" s="8">
        <f>_FV(Table1[[#This Row],[Company]],"High")</f>
        <v>122.68</v>
      </c>
      <c r="U43" s="8">
        <f>_FV(Table1[[#This Row],[Company]],"52 week high",TRUE)</f>
        <v>131.74</v>
      </c>
      <c r="V43" s="4">
        <f>(_FV(Table1[[#This Row],[Company]],"52 week high",TRUE)-_FV(Table1[[#This Row],[Company]],"Price"))/_FV(Table1[[#This Row],[Company]],"Price",TRUE)</f>
        <v>7.5692006205601459E-2</v>
      </c>
      <c r="W43" s="4">
        <f>((_FV(Table1[[#This Row],[Company]],"Price")-_FV(Table1[[#This Row],[Company]],"52 week low",TRUE))/(Table1[year range]*_FV(Table1[[#This Row],[Company]],"Price")))</f>
        <v>0.77710988218321686</v>
      </c>
      <c r="X43" s="4">
        <f>((_FV(Table1[[#This Row],[Company]],"Price")-_FV(Table1[[#This Row],[Company]],"Low",TRUE))/(_FV(Table1[[#This Row],[Company]],"High",TRUE)-_FV(Table1[[#This Row],[Company]],"Low",TRUE)))</f>
        <v>0.76923076923076328</v>
      </c>
      <c r="Y43" s="8">
        <f>_FV(Table1[[#This Row],[Company]],"Previous close",TRUE)</f>
        <v>122.71</v>
      </c>
      <c r="Z43" s="13">
        <f>_FV(Table1[[#This Row],[Company]],"Change")</f>
        <v>-0.24</v>
      </c>
      <c r="AA43" s="8">
        <f>_FV(Table1[[#This Row],[Company]],"Open")</f>
        <v>122.41</v>
      </c>
      <c r="AB43" s="1">
        <v>0.155</v>
      </c>
      <c r="AC43" s="19">
        <f>AB43*_FV(Table1[[#This Row],[Company]],"Change (%)",TRUE)/100</f>
        <v>-3.0317999999999995E-6</v>
      </c>
      <c r="AD43" s="5">
        <f>_FV(Table1[[#This Row],[Company]],"Volume")</f>
        <v>52273</v>
      </c>
      <c r="AE43" s="5">
        <f>_FV(Table1[[#This Row],[Company]],"Volume average",TRUE)</f>
        <v>820271.93650793598</v>
      </c>
      <c r="AF43" s="5">
        <f>_FV(Table1[[#This Row],[Company]],"Shares outstanding",TRUE)</f>
        <v>108791562.40485699</v>
      </c>
      <c r="AG43" s="1" t="str">
        <f>_FV(Table1[[#This Row],[Company]],"Last trade time",TRUE)</f>
        <v>8/08/2018 15:00:30</v>
      </c>
      <c r="AH43" s="1" t="str">
        <f>_FV(Table1[[#This Row],[Company]],"Industry")</f>
        <v>Integrated Shipping &amp; Logistics</v>
      </c>
      <c r="AJ43"/>
    </row>
    <row r="44" spans="1:36" ht="15.95" customHeight="1" x14ac:dyDescent="0.25">
      <c r="A44" s="1">
        <v>47</v>
      </c>
      <c r="B44" s="2" t="e" vm="44">
        <v>#VALUE!</v>
      </c>
      <c r="C44" s="1" t="str">
        <f>_FV(Table1[[#This Row],[Company]],"Ticker symbol",TRUE)</f>
        <v>ADI</v>
      </c>
      <c r="D44" s="7">
        <f>_FV(Table1[[#This Row],[Company]],"P/E",TRUE)</f>
        <v>34.129693000000003</v>
      </c>
      <c r="E44" s="7">
        <f>_FV(Table1[[#This Row],[Company]],"Beta")</f>
        <v>1.1942219999999999</v>
      </c>
      <c r="F44" s="4">
        <f>ABS(_FV(Table1[[#This Row],[Company]],"Change (%)",TRUE)/_FV(Table1[[#This Row],[Company]],"Beta"))</f>
        <v>1.6136028309644273E-3</v>
      </c>
      <c r="G44" s="4">
        <f>_FV(Table1[[#This Row],[Company]],"Change (%)",TRUE)</f>
        <v>-1.9270000000000001E-3</v>
      </c>
      <c r="H44" s="4">
        <f>_FV(Table1[[#This Row],[Company]],"Volume")/_FV(Table1[[#This Row],[Company]],"Volume average",TRUE)</f>
        <v>7.5916028145813177E-2</v>
      </c>
      <c r="I44" s="4">
        <f>(Table1[% volume]/(Table1[[#Totals],[% volume]]))</f>
        <v>0.15145671345545239</v>
      </c>
      <c r="J44" s="4">
        <f>_FV(Table1[[#This Row],[Company]],"Volume")/_FV(Table1[[#This Row],[Company]],"Shares outstanding",TRUE)</f>
        <v>4.4459136527807996E-4</v>
      </c>
      <c r="K44" s="4">
        <f>(_FV(Table1[[#This Row],[Company]],"52 week high",TRUE)-_FV(Table1[[#This Row],[Company]],"52 week low",TRUE))/_FV(Table1[[#This Row],[Company]],"Price")</f>
        <v>0.27613532459615975</v>
      </c>
      <c r="L44" s="4">
        <f>(_FV(Table1[[#This Row],[Company]],"High",TRUE)-_FV(Table1[[#This Row],[Company]],"Low",TRUE))/_FV(Table1[[#This Row],[Company]],"Price")</f>
        <v>7.822818246469531E-3</v>
      </c>
      <c r="M44" s="4">
        <f>(Table1[day range]/Table1[year range])</f>
        <v>2.8329654157468572E-2</v>
      </c>
      <c r="N44" s="6">
        <f>_FV(Table1[[#This Row],[Company]],"Market cap",TRUE)</f>
        <v>36481457641.120003</v>
      </c>
      <c r="O44" s="6">
        <f>_FV(Table1[[#This Row],[Company]],"Previous close",TRUE)*_FV(Table1[[#This Row],[Company]],"Change (%)",TRUE)*_FV(Table1[[#This Row],[Company]],"Shares outstanding",TRUE)</f>
        <v>-70299768.874438316</v>
      </c>
      <c r="P44" s="4">
        <f>(_FV(Table1[[#This Row],[Company]],"Price")-_FV(Table1[[#This Row],[Company]],"52 week low",TRUE))/_FV(Table1[[#This Row],[Company]],"Price",TRUE)</f>
        <v>0.22371228284059747</v>
      </c>
      <c r="Q44" s="8">
        <f>_FV(Table1[[#This Row],[Company]],"52 week low",TRUE)</f>
        <v>76.41</v>
      </c>
      <c r="R44" s="8">
        <f>_FV(Table1[[#This Row],[Company]],"Low")</f>
        <v>97.94</v>
      </c>
      <c r="S44" s="17">
        <f>_FV(Table1[[#This Row],[Company]],"Price")</f>
        <v>98.43</v>
      </c>
      <c r="T44" s="8">
        <f>_FV(Table1[[#This Row],[Company]],"High")</f>
        <v>98.71</v>
      </c>
      <c r="U44" s="8">
        <f>_FV(Table1[[#This Row],[Company]],"52 week high",TRUE)</f>
        <v>103.59</v>
      </c>
      <c r="V44" s="4">
        <f>(_FV(Table1[[#This Row],[Company]],"52 week high",TRUE)-_FV(Table1[[#This Row],[Company]],"Price"))/_FV(Table1[[#This Row],[Company]],"Price",TRUE)</f>
        <v>5.242304175556229E-2</v>
      </c>
      <c r="W44" s="4">
        <f>((_FV(Table1[[#This Row],[Company]],"Price")-_FV(Table1[[#This Row],[Company]],"52 week low",TRUE))/(Table1[year range]*_FV(Table1[[#This Row],[Company]],"Price")))</f>
        <v>0.81015452538631361</v>
      </c>
      <c r="X44" s="4">
        <f>((_FV(Table1[[#This Row],[Company]],"Price")-_FV(Table1[[#This Row],[Company]],"Low",TRUE))/(_FV(Table1[[#This Row],[Company]],"High",TRUE)-_FV(Table1[[#This Row],[Company]],"Low",TRUE)))</f>
        <v>0.63636363636365145</v>
      </c>
      <c r="Y44" s="8">
        <f>_FV(Table1[[#This Row],[Company]],"Previous close",TRUE)</f>
        <v>98.62</v>
      </c>
      <c r="Z44" s="13">
        <f>_FV(Table1[[#This Row],[Company]],"Change")</f>
        <v>-0.19</v>
      </c>
      <c r="AA44" s="8">
        <f>_FV(Table1[[#This Row],[Company]],"Open")</f>
        <v>98.5</v>
      </c>
      <c r="AB44" s="1">
        <v>0.42699999999999999</v>
      </c>
      <c r="AC44" s="19">
        <f>AB44*_FV(Table1[[#This Row],[Company]],"Change (%)",TRUE)/100</f>
        <v>-8.2282900000000015E-6</v>
      </c>
      <c r="AD44" s="5">
        <f>_FV(Table1[[#This Row],[Company]],"Volume")</f>
        <v>164463</v>
      </c>
      <c r="AE44" s="5">
        <f>_FV(Table1[[#This Row],[Company]],"Volume average",TRUE)</f>
        <v>2166380.4603174599</v>
      </c>
      <c r="AF44" s="5">
        <f>_FV(Table1[[#This Row],[Company]],"Shares outstanding",TRUE)</f>
        <v>369919465.02859497</v>
      </c>
      <c r="AG44" s="1" t="str">
        <f>_FV(Table1[[#This Row],[Company]],"Last trade time",TRUE)</f>
        <v>8/08/2018 15:08:33</v>
      </c>
      <c r="AH44" s="1" t="str">
        <f>_FV(Table1[[#This Row],[Company]],"Industry")</f>
        <v>Semiconductors</v>
      </c>
      <c r="AJ44"/>
    </row>
    <row r="45" spans="1:36" ht="15.95" customHeight="1" x14ac:dyDescent="0.25">
      <c r="A45" s="1">
        <v>58</v>
      </c>
      <c r="B45" s="2" t="e" vm="45">
        <v>#VALUE!</v>
      </c>
      <c r="C45" s="1" t="str">
        <f>_FV(Table1[[#This Row],[Company]],"Ticker symbol",TRUE)</f>
        <v>ALGN</v>
      </c>
      <c r="D45" s="7">
        <f>_FV(Table1[[#This Row],[Company]],"P/E",TRUE)</f>
        <v>102.04081600000001</v>
      </c>
      <c r="E45" s="7">
        <f>_FV(Table1[[#This Row],[Company]],"Beta")</f>
        <v>1.5005250000000001</v>
      </c>
      <c r="F45" s="4">
        <f>ABS(_FV(Table1[[#This Row],[Company]],"Change (%)",TRUE)/_FV(Table1[[#This Row],[Company]],"Beta"))</f>
        <v>1.1475983405807967E-3</v>
      </c>
      <c r="G45" s="4">
        <f>_FV(Table1[[#This Row],[Company]],"Change (%)",TRUE)</f>
        <v>-1.722E-3</v>
      </c>
      <c r="H45" s="4">
        <f>_FV(Table1[[#This Row],[Company]],"Volume")/_FV(Table1[[#This Row],[Company]],"Volume average",TRUE)</f>
        <v>0.10518596577679452</v>
      </c>
      <c r="I45" s="4">
        <f>(Table1[% volume]/(Table1[[#Totals],[% volume]]))</f>
        <v>0.20985187275066369</v>
      </c>
      <c r="J45" s="4">
        <f>_FV(Table1[[#This Row],[Company]],"Volume")/_FV(Table1[[#This Row],[Company]],"Shares outstanding",TRUE)</f>
        <v>9.3976580771433342E-4</v>
      </c>
      <c r="K45" s="4">
        <f>(_FV(Table1[[#This Row],[Company]],"52 week high",TRUE)-_FV(Table1[[#This Row],[Company]],"52 week low",TRUE))/_FV(Table1[[#This Row],[Company]],"Price")</f>
        <v>0.60188653414380366</v>
      </c>
      <c r="L45" s="4">
        <f>(_FV(Table1[[#This Row],[Company]],"High",TRUE)-_FV(Table1[[#This Row],[Company]],"Low",TRUE))/_FV(Table1[[#This Row],[Company]],"Price")</f>
        <v>8.5857839110674173E-3</v>
      </c>
      <c r="M45" s="4">
        <f>(Table1[day range]/Table1[year range])</f>
        <v>1.4264788168555517E-2</v>
      </c>
      <c r="N45" s="6">
        <f>_FV(Table1[[#This Row],[Company]],"Market cap",TRUE)</f>
        <v>29320452365.6982</v>
      </c>
      <c r="O45" s="6">
        <f>_FV(Table1[[#This Row],[Company]],"Previous close",TRUE)*_FV(Table1[[#This Row],[Company]],"Change (%)",TRUE)*_FV(Table1[[#This Row],[Company]],"Shares outstanding",TRUE)</f>
        <v>-50489818.973732285</v>
      </c>
      <c r="P45" s="4">
        <f>(_FV(Table1[[#This Row],[Company]],"Price")-_FV(Table1[[#This Row],[Company]],"52 week low",TRUE))/_FV(Table1[[#This Row],[Company]],"Price",TRUE)</f>
        <v>0.5477273971852582</v>
      </c>
      <c r="Q45" s="8">
        <f>_FV(Table1[[#This Row],[Company]],"52 week low",TRUE)</f>
        <v>165.179</v>
      </c>
      <c r="R45" s="8">
        <f>_FV(Table1[[#This Row],[Company]],"Low")</f>
        <v>364.21499999999997</v>
      </c>
      <c r="S45" s="17">
        <f>_FV(Table1[[#This Row],[Company]],"Price")</f>
        <v>365.22</v>
      </c>
      <c r="T45" s="8">
        <f>_FV(Table1[[#This Row],[Company]],"High")</f>
        <v>367.35070000000002</v>
      </c>
      <c r="U45" s="8">
        <f>_FV(Table1[[#This Row],[Company]],"52 week high",TRUE)</f>
        <v>385</v>
      </c>
      <c r="V45" s="4">
        <f>(_FV(Table1[[#This Row],[Company]],"52 week high",TRUE)-_FV(Table1[[#This Row],[Company]],"Price"))/_FV(Table1[[#This Row],[Company]],"Price",TRUE)</f>
        <v>5.4159136958545455E-2</v>
      </c>
      <c r="W45" s="4">
        <f>((_FV(Table1[[#This Row],[Company]],"Price")-_FV(Table1[[#This Row],[Company]],"52 week low",TRUE))/(Table1[year range]*_FV(Table1[[#This Row],[Company]],"Price")))</f>
        <v>0.91001769621646711</v>
      </c>
      <c r="X45" s="4">
        <f>((_FV(Table1[[#This Row],[Company]],"Price")-_FV(Table1[[#This Row],[Company]],"Low",TRUE))/(_FV(Table1[[#This Row],[Company]],"High",TRUE)-_FV(Table1[[#This Row],[Company]],"Low",TRUE)))</f>
        <v>0.32050259910069162</v>
      </c>
      <c r="Y45" s="8">
        <f>_FV(Table1[[#This Row],[Company]],"Previous close",TRUE)</f>
        <v>365.85</v>
      </c>
      <c r="Z45" s="13">
        <f>_FV(Table1[[#This Row],[Company]],"Change")</f>
        <v>-0.63</v>
      </c>
      <c r="AA45" s="8">
        <f>_FV(Table1[[#This Row],[Company]],"Open")</f>
        <v>366.13</v>
      </c>
      <c r="AB45" s="1">
        <v>0.33700000000000002</v>
      </c>
      <c r="AC45" s="19">
        <f>AB45*_FV(Table1[[#This Row],[Company]],"Change (%)",TRUE)/100</f>
        <v>-5.8031400000000007E-6</v>
      </c>
      <c r="AD45" s="5">
        <f>_FV(Table1[[#This Row],[Company]],"Volume")</f>
        <v>75316</v>
      </c>
      <c r="AE45" s="5">
        <f>_FV(Table1[[#This Row],[Company]],"Volume average",TRUE)</f>
        <v>716027.08064516098</v>
      </c>
      <c r="AF45" s="5">
        <f>_FV(Table1[[#This Row],[Company]],"Shares outstanding",TRUE)</f>
        <v>80143371.233287394</v>
      </c>
      <c r="AG45" s="1" t="str">
        <f>_FV(Table1[[#This Row],[Company]],"Last trade time",TRUE)</f>
        <v>8/08/2018 15:08:09</v>
      </c>
      <c r="AH45" s="1" t="str">
        <f>_FV(Table1[[#This Row],[Company]],"Industry")</f>
        <v>Medical Devices</v>
      </c>
      <c r="AJ45"/>
    </row>
    <row r="46" spans="1:36" ht="15.95" customHeight="1" x14ac:dyDescent="0.25">
      <c r="A46" s="1">
        <v>103</v>
      </c>
      <c r="B46" s="2" t="e" vm="46">
        <v>#VALUE!</v>
      </c>
      <c r="C46" s="1" t="str">
        <f>_FV(Table1[[#This Row],[Company]],"Ticker symbol",TRUE)</f>
        <v>LBTYA</v>
      </c>
      <c r="D46" s="7">
        <f>_FV(Table1[[#This Row],[Company]],"P/E",TRUE)</f>
        <v>42.016807</v>
      </c>
      <c r="E46" s="7">
        <f>_FV(Table1[[#This Row],[Company]],"Beta")</f>
        <v>1.583156</v>
      </c>
      <c r="F46" s="4">
        <f>ABS(_FV(Table1[[#This Row],[Company]],"Change (%)",TRUE)/_FV(Table1[[#This Row],[Company]],"Beta"))</f>
        <v>8.9567926344592699E-4</v>
      </c>
      <c r="G46" s="4">
        <f>_FV(Table1[[#This Row],[Company]],"Change (%)",TRUE)</f>
        <v>-1.418E-3</v>
      </c>
      <c r="H46" s="4">
        <f>_FV(Table1[[#This Row],[Company]],"Volume")/_FV(Table1[[#This Row],[Company]],"Volume average",TRUE)</f>
        <v>5.8305282031240767E-2</v>
      </c>
      <c r="I46" s="4">
        <f>(Table1[% volume]/(Table1[[#Totals],[% volume]]))</f>
        <v>0.11632229200115221</v>
      </c>
      <c r="J46" s="4">
        <f>_FV(Table1[[#This Row],[Company]],"Volume")/_FV(Table1[[#This Row],[Company]],"Shares outstanding",TRUE)</f>
        <v>1.1692925390560363E-4</v>
      </c>
      <c r="K46" s="4">
        <f>(_FV(Table1[[#This Row],[Company]],"52 week high",TRUE)-_FV(Table1[[#This Row],[Company]],"52 week low",TRUE))/_FV(Table1[[#This Row],[Company]],"Price")</f>
        <v>0.45189918352857639</v>
      </c>
      <c r="L46" s="4">
        <f>(_FV(Table1[[#This Row],[Company]],"High",TRUE)-_FV(Table1[[#This Row],[Company]],"Low",TRUE))/_FV(Table1[[#This Row],[Company]],"Price")</f>
        <v>1.490947816826417E-2</v>
      </c>
      <c r="M46" s="4">
        <f>(Table1[day range]/Table1[year range])</f>
        <v>3.2992930086410195E-2</v>
      </c>
      <c r="N46" s="6">
        <f>_FV(Table1[[#This Row],[Company]],"Market cap",TRUE)</f>
        <v>22446067962.759998</v>
      </c>
      <c r="O46" s="6">
        <f>_FV(Table1[[#This Row],[Company]],"Previous close",TRUE)*_FV(Table1[[#This Row],[Company]],"Change (%)",TRUE)*_FV(Table1[[#This Row],[Company]],"Shares outstanding",TRUE)</f>
        <v>-31828524.371193688</v>
      </c>
      <c r="P46" s="4">
        <f>(_FV(Table1[[#This Row],[Company]],"Price")-_FV(Table1[[#This Row],[Company]],"52 week low",TRUE))/_FV(Table1[[#This Row],[Company]],"Price",TRUE)</f>
        <v>4.1533546325878655E-2</v>
      </c>
      <c r="Q46" s="8">
        <f>_FV(Table1[[#This Row],[Company]],"52 week low",TRUE)</f>
        <v>27</v>
      </c>
      <c r="R46" s="8">
        <f>_FV(Table1[[#This Row],[Company]],"Low")</f>
        <v>27.99</v>
      </c>
      <c r="S46" s="17">
        <f>_FV(Table1[[#This Row],[Company]],"Price")</f>
        <v>28.17</v>
      </c>
      <c r="T46" s="8">
        <f>_FV(Table1[[#This Row],[Company]],"High")</f>
        <v>28.41</v>
      </c>
      <c r="U46" s="8">
        <f>_FV(Table1[[#This Row],[Company]],"52 week high",TRUE)</f>
        <v>39.729999999999997</v>
      </c>
      <c r="V46" s="4">
        <f>(_FV(Table1[[#This Row],[Company]],"52 week high",TRUE)-_FV(Table1[[#This Row],[Company]],"Price"))/_FV(Table1[[#This Row],[Company]],"Price",TRUE)</f>
        <v>0.4103656372026977</v>
      </c>
      <c r="W46" s="4">
        <f>((_FV(Table1[[#This Row],[Company]],"Price")-_FV(Table1[[#This Row],[Company]],"52 week low",TRUE))/(Table1[year range]*_FV(Table1[[#This Row],[Company]],"Price")))</f>
        <v>9.1908876669285308E-2</v>
      </c>
      <c r="X46" s="4">
        <f>((_FV(Table1[[#This Row],[Company]],"Price")-_FV(Table1[[#This Row],[Company]],"Low",TRUE))/(_FV(Table1[[#This Row],[Company]],"High",TRUE)-_FV(Table1[[#This Row],[Company]],"Low",TRUE)))</f>
        <v>0.4285714285714346</v>
      </c>
      <c r="Y46" s="8">
        <f>_FV(Table1[[#This Row],[Company]],"Previous close",TRUE)</f>
        <v>28.21</v>
      </c>
      <c r="Z46" s="13">
        <f>_FV(Table1[[#This Row],[Company]],"Change")</f>
        <v>-0.04</v>
      </c>
      <c r="AA46" s="8">
        <f>_FV(Table1[[#This Row],[Company]],"Open")</f>
        <v>28.29</v>
      </c>
      <c r="AB46" s="1">
        <v>7.0999999999999994E-2</v>
      </c>
      <c r="AC46" s="19">
        <f>AB46*_FV(Table1[[#This Row],[Company]],"Change (%)",TRUE)/100</f>
        <v>-1.0067799999999999E-6</v>
      </c>
      <c r="AD46" s="5">
        <f>_FV(Table1[[#This Row],[Company]],"Volume")</f>
        <v>93038</v>
      </c>
      <c r="AE46" s="5">
        <f>_FV(Table1[[#This Row],[Company]],"Volume average",TRUE)</f>
        <v>1595704.484375</v>
      </c>
      <c r="AF46" s="5">
        <f>_FV(Table1[[#This Row],[Company]],"Shares outstanding",TRUE)</f>
        <v>795677701.62212002</v>
      </c>
      <c r="AG46" s="1" t="str">
        <f>_FV(Table1[[#This Row],[Company]],"Last trade time",TRUE)</f>
        <v>8/08/2018 15:08:16</v>
      </c>
      <c r="AH46" s="1" t="str">
        <f>_FV(Table1[[#This Row],[Company]],"Industry")</f>
        <v>Pay TV</v>
      </c>
      <c r="AJ46"/>
    </row>
    <row r="47" spans="1:36" ht="15.95" customHeight="1" x14ac:dyDescent="0.25">
      <c r="A47" s="1">
        <v>83</v>
      </c>
      <c r="B47" s="2" t="e" vm="47">
        <v>#VALUE!</v>
      </c>
      <c r="C47" s="1" t="str">
        <f>_FV(Table1[[#This Row],[Company]],"Ticker symbol",TRUE)</f>
        <v>FAST</v>
      </c>
      <c r="D47" s="7">
        <f>_FV(Table1[[#This Row],[Company]],"P/E",TRUE)</f>
        <v>23.923445000000001</v>
      </c>
      <c r="E47" s="7">
        <f>_FV(Table1[[#This Row],[Company]],"Beta")</f>
        <v>1.0252239999999999</v>
      </c>
      <c r="F47" s="4">
        <f>ABS(_FV(Table1[[#This Row],[Company]],"Change (%)",TRUE)/_FV(Table1[[#This Row],[Company]],"Beta"))</f>
        <v>1.0212402362800715E-3</v>
      </c>
      <c r="G47" s="4">
        <f>_FV(Table1[[#This Row],[Company]],"Change (%)",TRUE)</f>
        <v>-1.047E-3</v>
      </c>
      <c r="H47" s="4">
        <f>_FV(Table1[[#This Row],[Company]],"Volume")/_FV(Table1[[#This Row],[Company]],"Volume average",TRUE)</f>
        <v>0.11630893727473811</v>
      </c>
      <c r="I47" s="4">
        <f>(Table1[% volume]/(Table1[[#Totals],[% volume]]))</f>
        <v>0.23204282172525273</v>
      </c>
      <c r="J47" s="4">
        <f>_FV(Table1[[#This Row],[Company]],"Volume")/_FV(Table1[[#This Row],[Company]],"Shares outstanding",TRUE)</f>
        <v>1.1367949317903968E-3</v>
      </c>
      <c r="K47" s="4">
        <f>(_FV(Table1[[#This Row],[Company]],"52 week high",TRUE)-_FV(Table1[[#This Row],[Company]],"52 week low",TRUE))/_FV(Table1[[#This Row],[Company]],"Price")</f>
        <v>0.33109052778748688</v>
      </c>
      <c r="L47" s="4">
        <f>(_FV(Table1[[#This Row],[Company]],"High",TRUE)-_FV(Table1[[#This Row],[Company]],"Low",TRUE))/_FV(Table1[[#This Row],[Company]],"Price")</f>
        <v>1.1534428521496045E-2</v>
      </c>
      <c r="M47" s="4">
        <f>(Table1[day range]/Table1[year range])</f>
        <v>3.4837688044339073E-2</v>
      </c>
      <c r="N47" s="6">
        <f>_FV(Table1[[#This Row],[Company]],"Market cap",TRUE)</f>
        <v>16416325687.35</v>
      </c>
      <c r="O47" s="6">
        <f>_FV(Table1[[#This Row],[Company]],"Previous close",TRUE)*_FV(Table1[[#This Row],[Company]],"Change (%)",TRUE)*_FV(Table1[[#This Row],[Company]],"Shares outstanding",TRUE)</f>
        <v>-17187892.994655468</v>
      </c>
      <c r="P47" s="4">
        <f>(_FV(Table1[[#This Row],[Company]],"Price")-_FV(Table1[[#This Row],[Company]],"52 week low",TRUE))/_FV(Table1[[#This Row],[Company]],"Price",TRUE)</f>
        <v>0.30461377140859841</v>
      </c>
      <c r="Q47" s="8">
        <f>_FV(Table1[[#This Row],[Company]],"52 week low",TRUE)</f>
        <v>39.79</v>
      </c>
      <c r="R47" s="8">
        <f>_FV(Table1[[#This Row],[Company]],"Low")</f>
        <v>56.79</v>
      </c>
      <c r="S47" s="17">
        <f>_FV(Table1[[#This Row],[Company]],"Price")</f>
        <v>57.22</v>
      </c>
      <c r="T47" s="8">
        <f>_FV(Table1[[#This Row],[Company]],"High")</f>
        <v>57.45</v>
      </c>
      <c r="U47" s="8">
        <f>_FV(Table1[[#This Row],[Company]],"52 week high",TRUE)</f>
        <v>58.734999999999999</v>
      </c>
      <c r="V47" s="4">
        <f>(_FV(Table1[[#This Row],[Company]],"52 week high",TRUE)-_FV(Table1[[#This Row],[Company]],"Price"))/_FV(Table1[[#This Row],[Company]],"Price",TRUE)</f>
        <v>2.6476756378888511E-2</v>
      </c>
      <c r="W47" s="4">
        <f>((_FV(Table1[[#This Row],[Company]],"Price")-_FV(Table1[[#This Row],[Company]],"52 week low",TRUE))/(Table1[year range]*_FV(Table1[[#This Row],[Company]],"Price")))</f>
        <v>0.92003167062549485</v>
      </c>
      <c r="X47" s="4">
        <f>((_FV(Table1[[#This Row],[Company]],"Price")-_FV(Table1[[#This Row],[Company]],"Low",TRUE))/(_FV(Table1[[#This Row],[Company]],"High",TRUE)-_FV(Table1[[#This Row],[Company]],"Low",TRUE)))</f>
        <v>0.65151515151514738</v>
      </c>
      <c r="Y47" s="8">
        <f>_FV(Table1[[#This Row],[Company]],"Previous close",TRUE)</f>
        <v>57.28</v>
      </c>
      <c r="Z47" s="13">
        <f>_FV(Table1[[#This Row],[Company]],"Change")</f>
        <v>-0.06</v>
      </c>
      <c r="AA47" s="8">
        <f>_FV(Table1[[#This Row],[Company]],"Open")</f>
        <v>57.26</v>
      </c>
      <c r="AB47" s="1">
        <v>0.193</v>
      </c>
      <c r="AC47" s="19">
        <f>AB47*_FV(Table1[[#This Row],[Company]],"Change (%)",TRUE)/100</f>
        <v>-2.0207100000000003E-6</v>
      </c>
      <c r="AD47" s="5">
        <f>_FV(Table1[[#This Row],[Company]],"Volume")</f>
        <v>325803</v>
      </c>
      <c r="AE47" s="5">
        <f>_FV(Table1[[#This Row],[Company]],"Volume average",TRUE)</f>
        <v>2801186.2857142901</v>
      </c>
      <c r="AF47" s="5">
        <f>_FV(Table1[[#This Row],[Company]],"Shares outstanding",TRUE)</f>
        <v>286597864.65345699</v>
      </c>
      <c r="AG47" s="1" t="str">
        <f>_FV(Table1[[#This Row],[Company]],"Last trade time",TRUE)</f>
        <v>8/08/2018 15:08:06</v>
      </c>
      <c r="AH47" s="1" t="str">
        <f>_FV(Table1[[#This Row],[Company]],"Industry")</f>
        <v>Industrial Distribution</v>
      </c>
      <c r="AJ47"/>
    </row>
    <row r="48" spans="1:36" ht="15.95" customHeight="1" x14ac:dyDescent="0.25">
      <c r="A48" s="1">
        <v>62</v>
      </c>
      <c r="B48" s="2" t="e" vm="48">
        <v>#VALUE!</v>
      </c>
      <c r="C48" s="1" t="str">
        <f>_FV(Table1[[#This Row],[Company]],"Ticker symbol",TRUE)</f>
        <v>MCHP</v>
      </c>
      <c r="D48" s="7">
        <f>_FV(Table1[[#This Row],[Company]],"P/E",TRUE)</f>
        <v>92.592592999999994</v>
      </c>
      <c r="E48" s="7">
        <f>_FV(Table1[[#This Row],[Company]],"Beta")</f>
        <v>1.1226590000000001</v>
      </c>
      <c r="F48" s="4">
        <f>ABS(_FV(Table1[[#This Row],[Company]],"Change (%)",TRUE)/_FV(Table1[[#This Row],[Company]],"Beta"))</f>
        <v>7.3308101569577217E-4</v>
      </c>
      <c r="G48" s="4">
        <f>_FV(Table1[[#This Row],[Company]],"Change (%)",TRUE)</f>
        <v>-8.2299999999999995E-4</v>
      </c>
      <c r="H48" s="4">
        <f>_FV(Table1[[#This Row],[Company]],"Volume")/_FV(Table1[[#This Row],[Company]],"Volume average",TRUE)</f>
        <v>0.15089144909593852</v>
      </c>
      <c r="I48" s="4">
        <f>(Table1[% volume]/(Table1[[#Totals],[% volume]]))</f>
        <v>0.30103686305487953</v>
      </c>
      <c r="J48" s="4">
        <f>_FV(Table1[[#This Row],[Company]],"Volume")/_FV(Table1[[#This Row],[Company]],"Shares outstanding",TRUE)</f>
        <v>1.2300306069019428E-3</v>
      </c>
      <c r="K48" s="4">
        <f>(_FV(Table1[[#This Row],[Company]],"52 week high",TRUE)-_FV(Table1[[#This Row],[Company]],"52 week low",TRUE))/_FV(Table1[[#This Row],[Company]],"Price")</f>
        <v>0.26620703848528504</v>
      </c>
      <c r="L48" s="4">
        <f>(_FV(Table1[[#This Row],[Company]],"High",TRUE)-_FV(Table1[[#This Row],[Company]],"Low",TRUE))/_FV(Table1[[#This Row],[Company]],"Price")</f>
        <v>9.4669685120395315E-3</v>
      </c>
      <c r="M48" s="4">
        <f>(Table1[day range]/Table1[year range])</f>
        <v>3.5562427522226582E-2</v>
      </c>
      <c r="N48" s="6">
        <f>_FV(Table1[[#This Row],[Company]],"Market cap",TRUE)</f>
        <v>22863359319.84</v>
      </c>
      <c r="O48" s="6">
        <f>_FV(Table1[[#This Row],[Company]],"Previous close",TRUE)*_FV(Table1[[#This Row],[Company]],"Change (%)",TRUE)*_FV(Table1[[#This Row],[Company]],"Shares outstanding",TRUE)</f>
        <v>-18816544.720228329</v>
      </c>
      <c r="P48" s="4">
        <f>(_FV(Table1[[#This Row],[Company]],"Price")-_FV(Table1[[#This Row],[Company]],"52 week low",TRUE))/_FV(Table1[[#This Row],[Company]],"Price",TRUE)</f>
        <v>0.19396995266515751</v>
      </c>
      <c r="Q48" s="8">
        <f>_FV(Table1[[#This Row],[Company]],"52 week low",TRUE)</f>
        <v>78.33</v>
      </c>
      <c r="R48" s="8">
        <f>_FV(Table1[[#This Row],[Company]],"Low")</f>
        <v>96.82</v>
      </c>
      <c r="S48" s="17">
        <f>_FV(Table1[[#This Row],[Company]],"Price")</f>
        <v>97.18</v>
      </c>
      <c r="T48" s="8">
        <f>_FV(Table1[[#This Row],[Company]],"High")</f>
        <v>97.74</v>
      </c>
      <c r="U48" s="8">
        <f>_FV(Table1[[#This Row],[Company]],"52 week high",TRUE)</f>
        <v>104.2</v>
      </c>
      <c r="V48" s="4">
        <f>(_FV(Table1[[#This Row],[Company]],"52 week high",TRUE)-_FV(Table1[[#This Row],[Company]],"Price"))/_FV(Table1[[#This Row],[Company]],"Price",TRUE)</f>
        <v>7.2237085820127556E-2</v>
      </c>
      <c r="W48" s="4">
        <f>((_FV(Table1[[#This Row],[Company]],"Price")-_FV(Table1[[#This Row],[Company]],"52 week low",TRUE))/(Table1[year range]*_FV(Table1[[#This Row],[Company]],"Price")))</f>
        <v>0.72864321608040228</v>
      </c>
      <c r="X48" s="4">
        <f>((_FV(Table1[[#This Row],[Company]],"Price")-_FV(Table1[[#This Row],[Company]],"Low",TRUE))/(_FV(Table1[[#This Row],[Company]],"High",TRUE)-_FV(Table1[[#This Row],[Company]],"Low",TRUE)))</f>
        <v>0.39130434782610107</v>
      </c>
      <c r="Y48" s="8">
        <f>_FV(Table1[[#This Row],[Company]],"Previous close",TRUE)</f>
        <v>97.26</v>
      </c>
      <c r="Z48" s="13">
        <f>_FV(Table1[[#This Row],[Company]],"Change")</f>
        <v>-0.08</v>
      </c>
      <c r="AA48" s="8">
        <f>_FV(Table1[[#This Row],[Company]],"Open")</f>
        <v>97.39</v>
      </c>
      <c r="AB48" s="1">
        <v>0.26600000000000001</v>
      </c>
      <c r="AC48" s="19">
        <f>AB48*_FV(Table1[[#This Row],[Company]],"Change (%)",TRUE)/100</f>
        <v>-2.18918E-6</v>
      </c>
      <c r="AD48" s="5">
        <f>_FV(Table1[[#This Row],[Company]],"Volume")</f>
        <v>289149</v>
      </c>
      <c r="AE48" s="5">
        <f>_FV(Table1[[#This Row],[Company]],"Volume average",TRUE)</f>
        <v>1916271.609375</v>
      </c>
      <c r="AF48" s="5">
        <f>_FV(Table1[[#This Row],[Company]],"Shares outstanding",TRUE)</f>
        <v>235074638.28747699</v>
      </c>
      <c r="AG48" s="1" t="str">
        <f>_FV(Table1[[#This Row],[Company]],"Last trade time",TRUE)</f>
        <v>8/08/2018 15:08:56</v>
      </c>
      <c r="AH48" s="1" t="str">
        <f>_FV(Table1[[#This Row],[Company]],"Industry")</f>
        <v>Semiconductors</v>
      </c>
      <c r="AJ48"/>
    </row>
    <row r="49" spans="1:36" ht="15.95" customHeight="1" x14ac:dyDescent="0.25">
      <c r="A49" s="1">
        <v>33</v>
      </c>
      <c r="B49" s="2" t="e" vm="49">
        <v>#VALUE!</v>
      </c>
      <c r="C49" s="1" t="str">
        <f>_FV(Table1[[#This Row],[Company]],"Ticker symbol",TRUE)</f>
        <v>ISRG</v>
      </c>
      <c r="D49" s="7">
        <f>_FV(Table1[[#This Row],[Company]],"P/E",TRUE)</f>
        <v>76.923077000000006</v>
      </c>
      <c r="E49" s="7">
        <f>_FV(Table1[[#This Row],[Company]],"Beta")</f>
        <v>0.83552099999999996</v>
      </c>
      <c r="F49" s="4">
        <f>ABS(_FV(Table1[[#This Row],[Company]],"Change (%)",TRUE)/_FV(Table1[[#This Row],[Company]],"Beta"))</f>
        <v>7.1691794700552117E-4</v>
      </c>
      <c r="G49" s="4">
        <f>_FV(Table1[[#This Row],[Company]],"Change (%)",TRUE)</f>
        <v>-5.9900000000000003E-4</v>
      </c>
      <c r="H49" s="4">
        <f>_FV(Table1[[#This Row],[Company]],"Volume")/_FV(Table1[[#This Row],[Company]],"Volume average",TRUE)</f>
        <v>0.14584774873997405</v>
      </c>
      <c r="I49" s="4">
        <f>(Table1[% volume]/(Table1[[#Totals],[% volume]]))</f>
        <v>0.29097439932717722</v>
      </c>
      <c r="J49" s="4">
        <f>_FV(Table1[[#This Row],[Company]],"Volume")/_FV(Table1[[#This Row],[Company]],"Shares outstanding",TRUE)</f>
        <v>7.8260036398073698E-4</v>
      </c>
      <c r="K49" s="4">
        <f>(_FV(Table1[[#This Row],[Company]],"52 week high",TRUE)-_FV(Table1[[#This Row],[Company]],"52 week low",TRUE))/_FV(Table1[[#This Row],[Company]],"Price")</f>
        <v>0.44432209665468941</v>
      </c>
      <c r="L49" s="4">
        <f>(_FV(Table1[[#This Row],[Company]],"High",TRUE)-_FV(Table1[[#This Row],[Company]],"Low",TRUE))/_FV(Table1[[#This Row],[Company]],"Price")</f>
        <v>7.3576741041244944E-3</v>
      </c>
      <c r="M49" s="4">
        <f>(Table1[day range]/Table1[year range])</f>
        <v>1.6559325227173217E-2</v>
      </c>
      <c r="N49" s="6">
        <f>_FV(Table1[[#This Row],[Company]],"Market cap",TRUE)</f>
        <v>58940590782.980003</v>
      </c>
      <c r="O49" s="6">
        <f>_FV(Table1[[#This Row],[Company]],"Previous close",TRUE)*_FV(Table1[[#This Row],[Company]],"Change (%)",TRUE)*_FV(Table1[[#This Row],[Company]],"Shares outstanding",TRUE)</f>
        <v>-35305413.879005156</v>
      </c>
      <c r="P49" s="4">
        <f>(_FV(Table1[[#This Row],[Company]],"Price")-_FV(Table1[[#This Row],[Company]],"52 week low",TRUE))/_FV(Table1[[#This Row],[Company]],"Price",TRUE)</f>
        <v>0.40249847065256444</v>
      </c>
      <c r="Q49" s="8">
        <f>_FV(Table1[[#This Row],[Company]],"52 week low",TRUE)</f>
        <v>309.29666666669999</v>
      </c>
      <c r="R49" s="8">
        <f>_FV(Table1[[#This Row],[Company]],"Low")</f>
        <v>517.90499999999997</v>
      </c>
      <c r="S49" s="17">
        <f>_FV(Table1[[#This Row],[Company]],"Price")</f>
        <v>517.65</v>
      </c>
      <c r="T49" s="8">
        <f>_FV(Table1[[#This Row],[Company]],"High")</f>
        <v>521.71370000000002</v>
      </c>
      <c r="U49" s="8">
        <f>_FV(Table1[[#This Row],[Company]],"52 week high",TRUE)</f>
        <v>539.29999999999995</v>
      </c>
      <c r="V49" s="4">
        <f>(_FV(Table1[[#This Row],[Company]],"52 week high",TRUE)-_FV(Table1[[#This Row],[Company]],"Price"))/_FV(Table1[[#This Row],[Company]],"Price",TRUE)</f>
        <v>4.1823626002124949E-2</v>
      </c>
      <c r="W49" s="4">
        <f>((_FV(Table1[[#This Row],[Company]],"Price")-_FV(Table1[[#This Row],[Company]],"52 week low",TRUE))/(Table1[year range]*_FV(Table1[[#This Row],[Company]],"Price")))</f>
        <v>0.90587092940680658</v>
      </c>
      <c r="X49" s="4">
        <f>((_FV(Table1[[#This Row],[Company]],"Price")-_FV(Table1[[#This Row],[Company]],"Low",TRUE))/(_FV(Table1[[#This Row],[Company]],"High",TRUE)-_FV(Table1[[#This Row],[Company]],"Low",TRUE)))</f>
        <v>-6.695197836531952E-2</v>
      </c>
      <c r="Y49" s="8">
        <f>_FV(Table1[[#This Row],[Company]],"Previous close",TRUE)</f>
        <v>517.96</v>
      </c>
      <c r="Z49" s="13">
        <f>_FV(Table1[[#This Row],[Company]],"Change")</f>
        <v>-0.31</v>
      </c>
      <c r="AA49" s="8">
        <f>_FV(Table1[[#This Row],[Company]],"Open")</f>
        <v>518.79999999999995</v>
      </c>
      <c r="AB49" s="1">
        <v>0.69899999999999995</v>
      </c>
      <c r="AC49" s="19">
        <f>AB49*_FV(Table1[[#This Row],[Company]],"Change (%)",TRUE)/100</f>
        <v>-4.1870099999999997E-6</v>
      </c>
      <c r="AD49" s="5">
        <f>_FV(Table1[[#This Row],[Company]],"Volume")</f>
        <v>89055</v>
      </c>
      <c r="AE49" s="5">
        <f>_FV(Table1[[#This Row],[Company]],"Volume average",TRUE)</f>
        <v>610602.5</v>
      </c>
      <c r="AF49" s="5">
        <f>_FV(Table1[[#This Row],[Company]],"Shares outstanding",TRUE)</f>
        <v>113793711.450653</v>
      </c>
      <c r="AG49" s="1" t="str">
        <f>_FV(Table1[[#This Row],[Company]],"Last trade time",TRUE)</f>
        <v>8/08/2018 15:08:13</v>
      </c>
      <c r="AH49" s="1" t="str">
        <f>_FV(Table1[[#This Row],[Company]],"Industry")</f>
        <v>Medical Instruments &amp; Supplies</v>
      </c>
      <c r="AJ49"/>
    </row>
    <row r="50" spans="1:36" ht="15.95" customHeight="1" x14ac:dyDescent="0.25">
      <c r="A50" s="1">
        <v>95</v>
      </c>
      <c r="B50" s="2" t="e" vm="50">
        <v>#VALUE!</v>
      </c>
      <c r="C50" s="1" t="str">
        <f>_FV(Table1[[#This Row],[Company]],"Ticker symbol",TRUE)</f>
        <v>CDNS</v>
      </c>
      <c r="D50" s="7">
        <f>_FV(Table1[[#This Row],[Company]],"P/E",TRUE)</f>
        <v>58.479531999999999</v>
      </c>
      <c r="E50" s="7">
        <f>_FV(Table1[[#This Row],[Company]],"Beta")</f>
        <v>1.132261</v>
      </c>
      <c r="F50" s="4">
        <f>ABS(_FV(Table1[[#This Row],[Company]],"Change (%)",TRUE)/_FV(Table1[[#This Row],[Company]],"Beta"))</f>
        <v>3.9125254689510632E-4</v>
      </c>
      <c r="G50" s="4">
        <f>_FV(Table1[[#This Row],[Company]],"Change (%)",TRUE)</f>
        <v>-4.4299999999999998E-4</v>
      </c>
      <c r="H50" s="4">
        <f>_FV(Table1[[#This Row],[Company]],"Volume")/_FV(Table1[[#This Row],[Company]],"Volume average",TRUE)</f>
        <v>0.11226770996712221</v>
      </c>
      <c r="I50" s="4">
        <f>(Table1[% volume]/(Table1[[#Totals],[% volume]]))</f>
        <v>0.22398034768271832</v>
      </c>
      <c r="J50" s="4">
        <f>_FV(Table1[[#This Row],[Company]],"Volume")/_FV(Table1[[#This Row],[Company]],"Shares outstanding",TRUE)</f>
        <v>7.5339516664284245E-4</v>
      </c>
      <c r="K50" s="4">
        <f>(_FV(Table1[[#This Row],[Company]],"52 week high",TRUE)-_FV(Table1[[#This Row],[Company]],"52 week low",TRUE))/_FV(Table1[[#This Row],[Company]],"Price")</f>
        <v>0.25476295968099244</v>
      </c>
      <c r="L50" s="4">
        <f>(_FV(Table1[[#This Row],[Company]],"High",TRUE)-_FV(Table1[[#This Row],[Company]],"Low",TRUE))/_FV(Table1[[#This Row],[Company]],"Price")</f>
        <v>6.6459902525475663E-3</v>
      </c>
      <c r="M50" s="4">
        <f>(Table1[day range]/Table1[year range])</f>
        <v>2.6086956521738886E-2</v>
      </c>
      <c r="N50" s="6">
        <f>_FV(Table1[[#This Row],[Company]],"Market cap",TRUE)</f>
        <v>12768781200</v>
      </c>
      <c r="O50" s="6">
        <f>_FV(Table1[[#This Row],[Company]],"Previous close",TRUE)*_FV(Table1[[#This Row],[Company]],"Change (%)",TRUE)*_FV(Table1[[#This Row],[Company]],"Shares outstanding",TRUE)</f>
        <v>-5656570.0716000022</v>
      </c>
      <c r="P50" s="4">
        <f>(_FV(Table1[[#This Row],[Company]],"Price")-_FV(Table1[[#This Row],[Company]],"52 week low",TRUE))/_FV(Table1[[#This Row],[Company]],"Price",TRUE)</f>
        <v>0.21377935312361537</v>
      </c>
      <c r="Q50" s="8">
        <f>_FV(Table1[[#This Row],[Company]],"52 week low",TRUE)</f>
        <v>35.49</v>
      </c>
      <c r="R50" s="8">
        <f>_FV(Table1[[#This Row],[Company]],"Low")</f>
        <v>45.03</v>
      </c>
      <c r="S50" s="17">
        <f>_FV(Table1[[#This Row],[Company]],"Price")</f>
        <v>45.14</v>
      </c>
      <c r="T50" s="8">
        <f>_FV(Table1[[#This Row],[Company]],"High")</f>
        <v>45.33</v>
      </c>
      <c r="U50" s="8">
        <f>_FV(Table1[[#This Row],[Company]],"52 week high",TRUE)</f>
        <v>46.99</v>
      </c>
      <c r="V50" s="4">
        <f>(_FV(Table1[[#This Row],[Company]],"52 week high",TRUE)-_FV(Table1[[#This Row],[Company]],"Price"))/_FV(Table1[[#This Row],[Company]],"Price",TRUE)</f>
        <v>4.0983606557377081E-2</v>
      </c>
      <c r="W50" s="4">
        <f>((_FV(Table1[[#This Row],[Company]],"Price")-_FV(Table1[[#This Row],[Company]],"52 week low",TRUE))/(Table1[year range]*_FV(Table1[[#This Row],[Company]],"Price")))</f>
        <v>0.83913043478260874</v>
      </c>
      <c r="X50" s="4">
        <f>((_FV(Table1[[#This Row],[Company]],"Price")-_FV(Table1[[#This Row],[Company]],"Low",TRUE))/(_FV(Table1[[#This Row],[Company]],"High",TRUE)-_FV(Table1[[#This Row],[Company]],"Low",TRUE)))</f>
        <v>0.36666666666666825</v>
      </c>
      <c r="Y50" s="8">
        <f>_FV(Table1[[#This Row],[Company]],"Previous close",TRUE)</f>
        <v>45.16</v>
      </c>
      <c r="Z50" s="13">
        <f>_FV(Table1[[#This Row],[Company]],"Change")</f>
        <v>-0.02</v>
      </c>
      <c r="AA50" s="8">
        <f>_FV(Table1[[#This Row],[Company]],"Open")</f>
        <v>45.07</v>
      </c>
      <c r="AB50" s="1">
        <v>0.152</v>
      </c>
      <c r="AC50" s="19">
        <f>AB50*_FV(Table1[[#This Row],[Company]],"Change (%)",TRUE)/100</f>
        <v>-6.7335999999999994E-7</v>
      </c>
      <c r="AD50" s="5">
        <f>_FV(Table1[[#This Row],[Company]],"Volume")</f>
        <v>213019</v>
      </c>
      <c r="AE50" s="5">
        <f>_FV(Table1[[#This Row],[Company]],"Volume average",TRUE)</f>
        <v>1897420.015625</v>
      </c>
      <c r="AF50" s="5">
        <f>_FV(Table1[[#This Row],[Company]],"Shares outstanding",TRUE)</f>
        <v>282745376.439327</v>
      </c>
      <c r="AG50" s="1" t="str">
        <f>_FV(Table1[[#This Row],[Company]],"Last trade time",TRUE)</f>
        <v>8/08/2018 15:05:23</v>
      </c>
      <c r="AH50" s="1" t="str">
        <f>_FV(Table1[[#This Row],[Company]],"Industry")</f>
        <v>Software - Application</v>
      </c>
      <c r="AJ50"/>
    </row>
    <row r="51" spans="1:36" ht="15.95" customHeight="1" x14ac:dyDescent="0.25">
      <c r="A51" s="1">
        <v>80</v>
      </c>
      <c r="B51" s="2" t="e" vm="51">
        <v>#VALUE!</v>
      </c>
      <c r="C51" s="1" t="str">
        <f>_FV(Table1[[#This Row],[Company]],"Ticker symbol",TRUE)</f>
        <v>SWKS</v>
      </c>
      <c r="D51" s="7">
        <f>_FV(Table1[[#This Row],[Company]],"P/E",TRUE)</f>
        <v>19.193857999999999</v>
      </c>
      <c r="E51" s="7">
        <f>_FV(Table1[[#This Row],[Company]],"Beta")</f>
        <v>0.54432599999999998</v>
      </c>
      <c r="F51" s="4">
        <f>ABS(_FV(Table1[[#This Row],[Company]],"Change (%)",TRUE)/_FV(Table1[[#This Row],[Company]],"Beta"))</f>
        <v>3.8212394778129285E-4</v>
      </c>
      <c r="G51" s="4">
        <f>_FV(Table1[[#This Row],[Company]],"Change (%)",TRUE)</f>
        <v>-2.0799999999999999E-4</v>
      </c>
      <c r="H51" s="4">
        <f>_FV(Table1[[#This Row],[Company]],"Volume")/_FV(Table1[[#This Row],[Company]],"Volume average",TRUE)</f>
        <v>9.4305025150497226E-2</v>
      </c>
      <c r="I51" s="4">
        <f>(Table1[% volume]/(Table1[[#Totals],[% volume]]))</f>
        <v>0.18814378887412611</v>
      </c>
      <c r="J51" s="4">
        <f>_FV(Table1[[#This Row],[Company]],"Volume")/_FV(Table1[[#This Row],[Company]],"Shares outstanding",TRUE)</f>
        <v>9.1559910065154527E-4</v>
      </c>
      <c r="K51" s="4">
        <f>(_FV(Table1[[#This Row],[Company]],"52 week high",TRUE)-_FV(Table1[[#This Row],[Company]],"52 week low",TRUE))/_FV(Table1[[#This Row],[Company]],"Price")</f>
        <v>0.32812825317509897</v>
      </c>
      <c r="L51" s="4">
        <f>(_FV(Table1[[#This Row],[Company]],"High",TRUE)-_FV(Table1[[#This Row],[Company]],"Low",TRUE))/_FV(Table1[[#This Row],[Company]],"Price")</f>
        <v>8.2240266500104749E-3</v>
      </c>
      <c r="M51" s="4">
        <f>(Table1[day range]/Table1[year range])</f>
        <v>2.5063451776649939E-2</v>
      </c>
      <c r="N51" s="6">
        <f>_FV(Table1[[#This Row],[Company]],"Market cap",TRUE)</f>
        <v>17181190227.039001</v>
      </c>
      <c r="O51" s="6">
        <f>_FV(Table1[[#This Row],[Company]],"Previous close",TRUE)*_FV(Table1[[#This Row],[Company]],"Change (%)",TRUE)*_FV(Table1[[#This Row],[Company]],"Shares outstanding",TRUE)</f>
        <v>-3573687.5672241054</v>
      </c>
      <c r="P51" s="4">
        <f>(_FV(Table1[[#This Row],[Company]],"Price")-_FV(Table1[[#This Row],[Company]],"52 week low",TRUE))/_FV(Table1[[#This Row],[Company]],"Price",TRUE)</f>
        <v>0.10337289194253599</v>
      </c>
      <c r="Q51" s="8">
        <f>_FV(Table1[[#This Row],[Company]],"52 week low",TRUE)</f>
        <v>86.13</v>
      </c>
      <c r="R51" s="8">
        <f>_FV(Table1[[#This Row],[Company]],"Low")</f>
        <v>95.46</v>
      </c>
      <c r="S51" s="17">
        <f>_FV(Table1[[#This Row],[Company]],"Price")</f>
        <v>96.06</v>
      </c>
      <c r="T51" s="8">
        <f>_FV(Table1[[#This Row],[Company]],"High")</f>
        <v>96.25</v>
      </c>
      <c r="U51" s="8">
        <f>_FV(Table1[[#This Row],[Company]],"52 week high",TRUE)</f>
        <v>117.65</v>
      </c>
      <c r="V51" s="4">
        <f>(_FV(Table1[[#This Row],[Company]],"52 week high",TRUE)-_FV(Table1[[#This Row],[Company]],"Price"))/_FV(Table1[[#This Row],[Company]],"Price",TRUE)</f>
        <v>0.22475536123256301</v>
      </c>
      <c r="W51" s="4">
        <f>((_FV(Table1[[#This Row],[Company]],"Price")-_FV(Table1[[#This Row],[Company]],"52 week low",TRUE))/(Table1[year range]*_FV(Table1[[#This Row],[Company]],"Price")))</f>
        <v>0.31503807106599002</v>
      </c>
      <c r="X51" s="4">
        <f>((_FV(Table1[[#This Row],[Company]],"Price")-_FV(Table1[[#This Row],[Company]],"Low",TRUE))/(_FV(Table1[[#This Row],[Company]],"High",TRUE)-_FV(Table1[[#This Row],[Company]],"Low",TRUE)))</f>
        <v>0.75949367088608077</v>
      </c>
      <c r="Y51" s="8">
        <f>_FV(Table1[[#This Row],[Company]],"Previous close",TRUE)</f>
        <v>96.08</v>
      </c>
      <c r="Z51" s="13">
        <f>_FV(Table1[[#This Row],[Company]],"Change")</f>
        <v>-0.02</v>
      </c>
      <c r="AA51" s="8">
        <f>_FV(Table1[[#This Row],[Company]],"Open")</f>
        <v>96.06</v>
      </c>
      <c r="AB51" s="1">
        <v>0.20599999999999999</v>
      </c>
      <c r="AC51" s="19">
        <f>AB51*_FV(Table1[[#This Row],[Company]],"Change (%)",TRUE)/100</f>
        <v>-4.2847999999999993E-7</v>
      </c>
      <c r="AD51" s="5">
        <f>_FV(Table1[[#This Row],[Company]],"Volume")</f>
        <v>163729</v>
      </c>
      <c r="AE51" s="5">
        <f>_FV(Table1[[#This Row],[Company]],"Volume average",TRUE)</f>
        <v>1736164.109375</v>
      </c>
      <c r="AF51" s="5">
        <f>_FV(Table1[[#This Row],[Company]],"Shares outstanding",TRUE)</f>
        <v>178821713.437125</v>
      </c>
      <c r="AG51" s="1" t="str">
        <f>_FV(Table1[[#This Row],[Company]],"Last trade time",TRUE)</f>
        <v>8/08/2018 15:08:03</v>
      </c>
      <c r="AH51" s="1" t="str">
        <f>_FV(Table1[[#This Row],[Company]],"Industry")</f>
        <v>Semiconductors</v>
      </c>
      <c r="AJ51"/>
    </row>
    <row r="52" spans="1:36" ht="15.95" customHeight="1" x14ac:dyDescent="0.25">
      <c r="A52" s="1">
        <v>90</v>
      </c>
      <c r="B52" s="2" t="e" vm="52">
        <v>#VALUE!</v>
      </c>
      <c r="C52" s="1" t="str">
        <f>_FV(Table1[[#This Row],[Company]],"Ticker symbol",TRUE)</f>
        <v>INCY</v>
      </c>
      <c r="D52" s="7">
        <f>_FV(Table1[[#This Row],[Company]],"P/E",TRUE)</f>
        <v>-250</v>
      </c>
      <c r="E52" s="7">
        <f>_FV(Table1[[#This Row],[Company]],"Beta")</f>
        <v>0.68561499999999997</v>
      </c>
      <c r="F52" s="4">
        <f>ABS(_FV(Table1[[#This Row],[Company]],"Change (%)",TRUE)/_FV(Table1[[#This Row],[Company]],"Beta"))</f>
        <v>2.3190857842958514E-4</v>
      </c>
      <c r="G52" s="4">
        <f>_FV(Table1[[#This Row],[Company]],"Change (%)",TRUE)</f>
        <v>-1.5900000000000002E-4</v>
      </c>
      <c r="H52" s="4">
        <f>_FV(Table1[[#This Row],[Company]],"Volume")/_FV(Table1[[#This Row],[Company]],"Volume average",TRUE)</f>
        <v>0.17731392416463049</v>
      </c>
      <c r="I52" s="4">
        <f>(Table1[% volume]/(Table1[[#Totals],[% volume]]))</f>
        <v>0.35375117560527103</v>
      </c>
      <c r="J52" s="4">
        <f>_FV(Table1[[#This Row],[Company]],"Volume")/_FV(Table1[[#This Row],[Company]],"Shares outstanding",TRUE)</f>
        <v>1.3437302331509254E-3</v>
      </c>
      <c r="K52" s="4">
        <f>(_FV(Table1[[#This Row],[Company]],"52 week high",TRUE)-_FV(Table1[[#This Row],[Company]],"52 week low",TRUE))/_FV(Table1[[#This Row],[Company]],"Price")</f>
        <v>1.2676134560457</v>
      </c>
      <c r="L52" s="4">
        <f>(_FV(Table1[[#This Row],[Company]],"High",TRUE)-_FV(Table1[[#This Row],[Company]],"Low",TRUE))/_FV(Table1[[#This Row],[Company]],"Price")</f>
        <v>1.5550618851158425E-2</v>
      </c>
      <c r="M52" s="4">
        <f>(Table1[day range]/Table1[year range])</f>
        <v>1.2267634724917115E-2</v>
      </c>
      <c r="N52" s="6">
        <f>_FV(Table1[[#This Row],[Company]],"Market cap",TRUE)</f>
        <v>13360492669.65</v>
      </c>
      <c r="O52" s="6">
        <f>_FV(Table1[[#This Row],[Company]],"Previous close",TRUE)*_FV(Table1[[#This Row],[Company]],"Change (%)",TRUE)*_FV(Table1[[#This Row],[Company]],"Shares outstanding",TRUE)</f>
        <v>-2124318.3344743471</v>
      </c>
      <c r="P52" s="4">
        <f>(_FV(Table1[[#This Row],[Company]],"Price")-_FV(Table1[[#This Row],[Company]],"52 week low",TRUE))/_FV(Table1[[#This Row],[Company]],"Price",TRUE)</f>
        <v>4.4350999682640453E-2</v>
      </c>
      <c r="Q52" s="8">
        <f>_FV(Table1[[#This Row],[Company]],"52 week low",TRUE)</f>
        <v>60.225000000000001</v>
      </c>
      <c r="R52" s="8">
        <f>_FV(Table1[[#This Row],[Company]],"Low")</f>
        <v>62.65</v>
      </c>
      <c r="S52" s="17">
        <f>_FV(Table1[[#This Row],[Company]],"Price")</f>
        <v>63.02</v>
      </c>
      <c r="T52" s="8">
        <f>_FV(Table1[[#This Row],[Company]],"High")</f>
        <v>63.63</v>
      </c>
      <c r="U52" s="8">
        <f>_FV(Table1[[#This Row],[Company]],"52 week high",TRUE)</f>
        <v>140.11000000000001</v>
      </c>
      <c r="V52" s="4">
        <f>(_FV(Table1[[#This Row],[Company]],"52 week high",TRUE)-_FV(Table1[[#This Row],[Company]],"Price"))/_FV(Table1[[#This Row],[Company]],"Price",TRUE)</f>
        <v>1.2232624563630594</v>
      </c>
      <c r="W52" s="4">
        <f>((_FV(Table1[[#This Row],[Company]],"Price")-_FV(Table1[[#This Row],[Company]],"52 week low",TRUE))/(Table1[year range]*_FV(Table1[[#This Row],[Company]],"Price")))</f>
        <v>3.4987794955248182E-2</v>
      </c>
      <c r="X52" s="4">
        <f>((_FV(Table1[[#This Row],[Company]],"Price")-_FV(Table1[[#This Row],[Company]],"Low",TRUE))/(_FV(Table1[[#This Row],[Company]],"High",TRUE)-_FV(Table1[[#This Row],[Company]],"Low",TRUE)))</f>
        <v>0.37755102040816635</v>
      </c>
      <c r="Y52" s="8">
        <f>_FV(Table1[[#This Row],[Company]],"Previous close",TRUE)</f>
        <v>63.03</v>
      </c>
      <c r="Z52" s="13">
        <f>_FV(Table1[[#This Row],[Company]],"Change")</f>
        <v>-0.01</v>
      </c>
      <c r="AA52" s="8">
        <f>_FV(Table1[[#This Row],[Company]],"Open")</f>
        <v>63.17</v>
      </c>
      <c r="AB52" s="1">
        <v>0.17299999999999999</v>
      </c>
      <c r="AC52" s="19">
        <f>AB52*_FV(Table1[[#This Row],[Company]],"Change (%)",TRUE)/100</f>
        <v>-2.7506999999999999E-7</v>
      </c>
      <c r="AD52" s="5">
        <f>_FV(Table1[[#This Row],[Company]],"Volume")</f>
        <v>284831</v>
      </c>
      <c r="AE52" s="5">
        <f>_FV(Table1[[#This Row],[Company]],"Volume average",TRUE)</f>
        <v>1606365.66666667</v>
      </c>
      <c r="AF52" s="5">
        <f>_FV(Table1[[#This Row],[Company]],"Shares outstanding",TRUE)</f>
        <v>211970373.94336</v>
      </c>
      <c r="AG52" s="1" t="str">
        <f>_FV(Table1[[#This Row],[Company]],"Last trade time",TRUE)</f>
        <v>8/08/2018 15:08:35</v>
      </c>
      <c r="AH52" s="1" t="str">
        <f>_FV(Table1[[#This Row],[Company]],"Industry")</f>
        <v>Biotechnology</v>
      </c>
      <c r="AJ52"/>
    </row>
    <row r="53" spans="1:36" ht="15.95" customHeight="1" x14ac:dyDescent="0.25">
      <c r="A53" s="1">
        <v>73</v>
      </c>
      <c r="B53" s="2" t="e" vm="53">
        <v>#VALUE!</v>
      </c>
      <c r="C53" s="1" t="str">
        <f>_FV(Table1[[#This Row],[Company]],"Ticker symbol",TRUE)</f>
        <v>XLNX</v>
      </c>
      <c r="D53" s="7">
        <f>_FV(Table1[[#This Row],[Company]],"P/E",TRUE)</f>
        <v>34.129693000000003</v>
      </c>
      <c r="E53" s="7">
        <f>_FV(Table1[[#This Row],[Company]],"Beta")</f>
        <v>1.0293680000000001</v>
      </c>
      <c r="F53" s="4">
        <f>ABS(_FV(Table1[[#This Row],[Company]],"Change (%)",TRUE)/_FV(Table1[[#This Row],[Company]],"Beta"))</f>
        <v>1.3211990269757754E-4</v>
      </c>
      <c r="G53" s="4">
        <f>_FV(Table1[[#This Row],[Company]],"Change (%)",TRUE)</f>
        <v>-1.36E-4</v>
      </c>
      <c r="H53" s="4">
        <f>_FV(Table1[[#This Row],[Company]],"Volume")/_FV(Table1[[#This Row],[Company]],"Volume average",TRUE)</f>
        <v>0.17368064875846598</v>
      </c>
      <c r="I53" s="4">
        <f>(Table1[% volume]/(Table1[[#Totals],[% volume]]))</f>
        <v>0.34650258837624398</v>
      </c>
      <c r="J53" s="4">
        <f>_FV(Table1[[#This Row],[Company]],"Volume")/_FV(Table1[[#This Row],[Company]],"Shares outstanding",TRUE)</f>
        <v>1.2914685431326049E-3</v>
      </c>
      <c r="K53" s="4">
        <f>(_FV(Table1[[#This Row],[Company]],"52 week high",TRUE)-_FV(Table1[[#This Row],[Company]],"52 week low",TRUE))/_FV(Table1[[#This Row],[Company]],"Price")</f>
        <v>0.24376957646738387</v>
      </c>
      <c r="L53" s="4">
        <f>(_FV(Table1[[#This Row],[Company]],"High",TRUE)-_FV(Table1[[#This Row],[Company]],"Low",TRUE))/_FV(Table1[[#This Row],[Company]],"Price")</f>
        <v>1.0077624948931078E-2</v>
      </c>
      <c r="M53" s="4">
        <f>(Table1[day range]/Table1[year range])</f>
        <v>4.1340782122905539E-2</v>
      </c>
      <c r="N53" s="6">
        <f>_FV(Table1[[#This Row],[Company]],"Market cap",TRUE)</f>
        <v>18563855083.799999</v>
      </c>
      <c r="O53" s="6">
        <f>_FV(Table1[[#This Row],[Company]],"Previous close",TRUE)*_FV(Table1[[#This Row],[Company]],"Change (%)",TRUE)*_FV(Table1[[#This Row],[Company]],"Shares outstanding",TRUE)</f>
        <v>-2524684.2913968014</v>
      </c>
      <c r="P53" s="4">
        <f>(_FV(Table1[[#This Row],[Company]],"Price")-_FV(Table1[[#This Row],[Company]],"52 week low",TRUE))/_FV(Table1[[#This Row],[Company]],"Price",TRUE)</f>
        <v>0.1812610649598258</v>
      </c>
      <c r="Q53" s="8">
        <f>_FV(Table1[[#This Row],[Company]],"52 week low",TRUE)</f>
        <v>60.12</v>
      </c>
      <c r="R53" s="8">
        <f>_FV(Table1[[#This Row],[Company]],"Low")</f>
        <v>72.94</v>
      </c>
      <c r="S53" s="17">
        <f>_FV(Table1[[#This Row],[Company]],"Price")</f>
        <v>73.430000000000007</v>
      </c>
      <c r="T53" s="8">
        <f>_FV(Table1[[#This Row],[Company]],"High")</f>
        <v>73.680000000000007</v>
      </c>
      <c r="U53" s="8">
        <f>_FV(Table1[[#This Row],[Company]],"52 week high",TRUE)</f>
        <v>78.02</v>
      </c>
      <c r="V53" s="4">
        <f>(_FV(Table1[[#This Row],[Company]],"52 week high",TRUE)-_FV(Table1[[#This Row],[Company]],"Price"))/_FV(Table1[[#This Row],[Company]],"Price",TRUE)</f>
        <v>6.2508511507558068E-2</v>
      </c>
      <c r="W53" s="4">
        <f>((_FV(Table1[[#This Row],[Company]],"Price")-_FV(Table1[[#This Row],[Company]],"52 week low",TRUE))/(Table1[year range]*_FV(Table1[[#This Row],[Company]],"Price")))</f>
        <v>0.74357541899441404</v>
      </c>
      <c r="X53" s="4">
        <f>((_FV(Table1[[#This Row],[Company]],"Price")-_FV(Table1[[#This Row],[Company]],"Low",TRUE))/(_FV(Table1[[#This Row],[Company]],"High",TRUE)-_FV(Table1[[#This Row],[Company]],"Low",TRUE)))</f>
        <v>0.66216216216216628</v>
      </c>
      <c r="Y53" s="8">
        <f>_FV(Table1[[#This Row],[Company]],"Previous close",TRUE)</f>
        <v>73.44</v>
      </c>
      <c r="Z53" s="13">
        <f>_FV(Table1[[#This Row],[Company]],"Change")</f>
        <v>-0.01</v>
      </c>
      <c r="AA53" s="8">
        <f>_FV(Table1[[#This Row],[Company]],"Open")</f>
        <v>73.42</v>
      </c>
      <c r="AB53" s="1">
        <v>0.222</v>
      </c>
      <c r="AC53" s="19">
        <f>AB53*_FV(Table1[[#This Row],[Company]],"Change (%)",TRUE)/100</f>
        <v>-3.0191999999999999E-7</v>
      </c>
      <c r="AD53" s="5">
        <f>_FV(Table1[[#This Row],[Company]],"Volume")</f>
        <v>326452</v>
      </c>
      <c r="AE53" s="5">
        <f>_FV(Table1[[#This Row],[Company]],"Volume average",TRUE)</f>
        <v>1879610.66666667</v>
      </c>
      <c r="AF53" s="5">
        <f>_FV(Table1[[#This Row],[Company]],"Shares outstanding",TRUE)</f>
        <v>252775804.51797399</v>
      </c>
      <c r="AG53" s="1" t="str">
        <f>_FV(Table1[[#This Row],[Company]],"Last trade time",TRUE)</f>
        <v>8/08/2018 15:04:59</v>
      </c>
      <c r="AH53" s="1" t="str">
        <f>_FV(Table1[[#This Row],[Company]],"Industry")</f>
        <v>Semiconductors</v>
      </c>
      <c r="AJ53"/>
    </row>
    <row r="54" spans="1:36" ht="15.95" customHeight="1" x14ac:dyDescent="0.25">
      <c r="A54" s="1">
        <v>76</v>
      </c>
      <c r="B54" s="2" t="e" vm="54">
        <v>#VALUE!</v>
      </c>
      <c r="C54" s="1" t="str">
        <f>_FV(Table1[[#This Row],[Company]],"Ticker symbol",TRUE)</f>
        <v>CA</v>
      </c>
      <c r="D54" s="7">
        <f>_FV(Table1[[#This Row],[Company]],"P/E",TRUE)</f>
        <v>38.910505999999998</v>
      </c>
      <c r="E54" s="7">
        <f>_FV(Table1[[#This Row],[Company]],"Beta")</f>
        <v>0.83799100000000004</v>
      </c>
      <c r="F54" s="4">
        <f>ABS(_FV(Table1[[#This Row],[Company]],"Change (%)",TRUE)/_FV(Table1[[#This Row],[Company]],"Beta"))</f>
        <v>1.3603964720384826E-4</v>
      </c>
      <c r="G54" s="4">
        <f>_FV(Table1[[#This Row],[Company]],"Change (%)",TRUE)</f>
        <v>-1.1400000000000001E-4</v>
      </c>
      <c r="H54" s="4">
        <f>_FV(Table1[[#This Row],[Company]],"Volume")/_FV(Table1[[#This Row],[Company]],"Volume average",TRUE)</f>
        <v>0.17798581088159079</v>
      </c>
      <c r="I54" s="4">
        <f>(Table1[% volume]/(Table1[[#Totals],[% volume]]))</f>
        <v>0.35509162710741926</v>
      </c>
      <c r="J54" s="4">
        <f>_FV(Table1[[#This Row],[Company]],"Volume")/_FV(Table1[[#This Row],[Company]],"Shares outstanding",TRUE)</f>
        <v>1.5953008213217517E-3</v>
      </c>
      <c r="K54" s="4">
        <f>(_FV(Table1[[#This Row],[Company]],"52 week high",TRUE)-_FV(Table1[[#This Row],[Company]],"52 week low",TRUE))/_FV(Table1[[#This Row],[Company]],"Price")</f>
        <v>0.29227080716976822</v>
      </c>
      <c r="L54" s="4">
        <f>(_FV(Table1[[#This Row],[Company]],"High",TRUE)-_FV(Table1[[#This Row],[Company]],"Low",TRUE))/_FV(Table1[[#This Row],[Company]],"Price")</f>
        <v>2.5117022491151827E-3</v>
      </c>
      <c r="M54" s="4">
        <f>(Table1[day range]/Table1[year range])</f>
        <v>8.5937499999999556E-3</v>
      </c>
      <c r="N54" s="6">
        <f>_FV(Table1[[#This Row],[Company]],"Market cap",TRUE)</f>
        <v>18303272843.43</v>
      </c>
      <c r="O54" s="6">
        <f>_FV(Table1[[#This Row],[Company]],"Previous close",TRUE)*_FV(Table1[[#This Row],[Company]],"Change (%)",TRUE)*_FV(Table1[[#This Row],[Company]],"Shares outstanding",TRUE)</f>
        <v>-2086573.1041510203</v>
      </c>
      <c r="P54" s="4">
        <f>(_FV(Table1[[#This Row],[Company]],"Price")-_FV(Table1[[#This Row],[Company]],"52 week low",TRUE))/_FV(Table1[[#This Row],[Company]],"Price",TRUE)</f>
        <v>0.28188149332115542</v>
      </c>
      <c r="Q54" s="8">
        <f>_FV(Table1[[#This Row],[Company]],"52 week low",TRUE)</f>
        <v>31.45</v>
      </c>
      <c r="R54" s="8">
        <f>_FV(Table1[[#This Row],[Company]],"Low")</f>
        <v>43.74</v>
      </c>
      <c r="S54" s="17">
        <f>_FV(Table1[[#This Row],[Company]],"Price")</f>
        <v>43.795000000000002</v>
      </c>
      <c r="T54" s="8">
        <f>_FV(Table1[[#This Row],[Company]],"High")</f>
        <v>43.85</v>
      </c>
      <c r="U54" s="8">
        <f>_FV(Table1[[#This Row],[Company]],"52 week high",TRUE)</f>
        <v>44.25</v>
      </c>
      <c r="V54" s="4">
        <f>(_FV(Table1[[#This Row],[Company]],"52 week high",TRUE)-_FV(Table1[[#This Row],[Company]],"Price"))/_FV(Table1[[#This Row],[Company]],"Price",TRUE)</f>
        <v>1.0389313848612816E-2</v>
      </c>
      <c r="W54" s="4">
        <f>((_FV(Table1[[#This Row],[Company]],"Price")-_FV(Table1[[#This Row],[Company]],"52 week low",TRUE))/(Table1[year range]*_FV(Table1[[#This Row],[Company]],"Price")))</f>
        <v>0.96445312500000024</v>
      </c>
      <c r="X54" s="4">
        <f>((_FV(Table1[[#This Row],[Company]],"Price")-_FV(Table1[[#This Row],[Company]],"Low",TRUE))/(_FV(Table1[[#This Row],[Company]],"High",TRUE)-_FV(Table1[[#This Row],[Company]],"Low",TRUE)))</f>
        <v>0.5</v>
      </c>
      <c r="Y54" s="8">
        <f>_FV(Table1[[#This Row],[Company]],"Previous close",TRUE)</f>
        <v>43.8</v>
      </c>
      <c r="Z54" s="13">
        <f>_FV(Table1[[#This Row],[Company]],"Change")</f>
        <v>-5.0000000000000001E-3</v>
      </c>
      <c r="AA54" s="8">
        <f>_FV(Table1[[#This Row],[Company]],"Open")</f>
        <v>43.82</v>
      </c>
      <c r="AB54" s="1">
        <v>0.218</v>
      </c>
      <c r="AC54" s="19">
        <f>AB54*_FV(Table1[[#This Row],[Company]],"Change (%)",TRUE)/100</f>
        <v>-2.4852E-7</v>
      </c>
      <c r="AD54" s="5">
        <f>_FV(Table1[[#This Row],[Company]],"Volume")</f>
        <v>666649</v>
      </c>
      <c r="AE54" s="5">
        <f>_FV(Table1[[#This Row],[Company]],"Volume average",TRUE)</f>
        <v>3745517.671875</v>
      </c>
      <c r="AF54" s="5">
        <f>_FV(Table1[[#This Row],[Company]],"Shares outstanding",TRUE)</f>
        <v>417882941.630822</v>
      </c>
      <c r="AG54" s="1" t="str">
        <f>_FV(Table1[[#This Row],[Company]],"Last trade time",TRUE)</f>
        <v>8/08/2018 15:04:01</v>
      </c>
      <c r="AH54" s="1" t="str">
        <f>_FV(Table1[[#This Row],[Company]],"Industry")</f>
        <v>Software - Infrastructure</v>
      </c>
      <c r="AJ54"/>
    </row>
    <row r="55" spans="1:36" ht="15.95" customHeight="1" x14ac:dyDescent="0.25">
      <c r="A55" s="1">
        <v>89</v>
      </c>
      <c r="B55" s="2" t="e" vm="55">
        <v>#VALUE!</v>
      </c>
      <c r="C55" s="1" t="str">
        <f>_FV(Table1[[#This Row],[Company]],"Ticker symbol",TRUE)</f>
        <v>LBTYK</v>
      </c>
      <c r="D55" s="7">
        <f>_FV(Table1[[#This Row],[Company]],"P/E",TRUE)</f>
        <v>40.160643</v>
      </c>
      <c r="E55" s="7">
        <f>_FV(Table1[[#This Row],[Company]],"Beta")</f>
        <v>1.480758</v>
      </c>
      <c r="F55" s="4">
        <f>ABS(_FV(Table1[[#This Row],[Company]],"Change (%)",TRUE)/_FV(Table1[[#This Row],[Company]],"Beta"))</f>
        <v>0</v>
      </c>
      <c r="G55" s="4">
        <f>_FV(Table1[[#This Row],[Company]],"Change (%)",TRUE)</f>
        <v>0</v>
      </c>
      <c r="H55" s="4">
        <f>_FV(Table1[[#This Row],[Company]],"Volume")/_FV(Table1[[#This Row],[Company]],"Volume average",TRUE)</f>
        <v>9.8687125745718599E-2</v>
      </c>
      <c r="I55" s="4">
        <f>(Table1[% volume]/(Table1[[#Totals],[% volume]]))</f>
        <v>0.19688632415150698</v>
      </c>
      <c r="J55" s="4">
        <f>_FV(Table1[[#This Row],[Company]],"Volume")/_FV(Table1[[#This Row],[Company]],"Shares outstanding",TRUE)</f>
        <v>3.6609985111577063E-4</v>
      </c>
      <c r="K55" s="4">
        <f>(_FV(Table1[[#This Row],[Company]],"52 week high",TRUE)-_FV(Table1[[#This Row],[Company]],"52 week low",TRUE))/_FV(Table1[[#This Row],[Company]],"Price")</f>
        <v>0.43867403314917131</v>
      </c>
      <c r="L55" s="4">
        <f>(_FV(Table1[[#This Row],[Company]],"High",TRUE)-_FV(Table1[[#This Row],[Company]],"Low",TRUE))/_FV(Table1[[#This Row],[Company]],"Price")</f>
        <v>1.3627992633517532E-2</v>
      </c>
      <c r="M55" s="4">
        <f>(Table1[day range]/Table1[year range])</f>
        <v>3.1066330814441726E-2</v>
      </c>
      <c r="N55" s="6">
        <f>_FV(Table1[[#This Row],[Company]],"Market cap",TRUE)</f>
        <v>21579994572.305</v>
      </c>
      <c r="O55" s="6">
        <f>_FV(Table1[[#This Row],[Company]],"Previous close",TRUE)*_FV(Table1[[#This Row],[Company]],"Change (%)",TRUE)*_FV(Table1[[#This Row],[Company]],"Shares outstanding",TRUE)</f>
        <v>0</v>
      </c>
      <c r="P55" s="4">
        <f>(_FV(Table1[[#This Row],[Company]],"Price")-_FV(Table1[[#This Row],[Company]],"52 week low",TRUE))/_FV(Table1[[#This Row],[Company]],"Price",TRUE)</f>
        <v>4.4198895027624287E-2</v>
      </c>
      <c r="Q55" s="8">
        <f>_FV(Table1[[#This Row],[Company]],"52 week low",TRUE)</f>
        <v>25.95</v>
      </c>
      <c r="R55" s="8">
        <f>_FV(Table1[[#This Row],[Company]],"Low")</f>
        <v>26.99</v>
      </c>
      <c r="S55" s="17">
        <f>_FV(Table1[[#This Row],[Company]],"Price")</f>
        <v>27.15</v>
      </c>
      <c r="T55" s="8">
        <f>_FV(Table1[[#This Row],[Company]],"High")</f>
        <v>27.36</v>
      </c>
      <c r="U55" s="8">
        <f>_FV(Table1[[#This Row],[Company]],"52 week high",TRUE)</f>
        <v>37.86</v>
      </c>
      <c r="V55" s="4">
        <f>(_FV(Table1[[#This Row],[Company]],"52 week high",TRUE)-_FV(Table1[[#This Row],[Company]],"Price"))/_FV(Table1[[#This Row],[Company]],"Price",TRUE)</f>
        <v>0.394475138121547</v>
      </c>
      <c r="W55" s="4">
        <f>((_FV(Table1[[#This Row],[Company]],"Price")-_FV(Table1[[#This Row],[Company]],"52 week low",TRUE))/(Table1[year range]*_FV(Table1[[#This Row],[Company]],"Price")))</f>
        <v>0.10075566750629716</v>
      </c>
      <c r="X55" s="4">
        <f>((_FV(Table1[[#This Row],[Company]],"Price")-_FV(Table1[[#This Row],[Company]],"Low",TRUE))/(_FV(Table1[[#This Row],[Company]],"High",TRUE)-_FV(Table1[[#This Row],[Company]],"Low",TRUE)))</f>
        <v>0.43243243243243168</v>
      </c>
      <c r="Y55" s="8">
        <f>_FV(Table1[[#This Row],[Company]],"Previous close",TRUE)</f>
        <v>27.15</v>
      </c>
      <c r="Z55" s="13">
        <f>_FV(Table1[[#This Row],[Company]],"Change")</f>
        <v>0</v>
      </c>
      <c r="AA55" s="8">
        <f>_FV(Table1[[#This Row],[Company]],"Open")</f>
        <v>27.3</v>
      </c>
      <c r="AB55" s="1">
        <v>0.17899999999999999</v>
      </c>
      <c r="AC55" s="19">
        <f>AB55*_FV(Table1[[#This Row],[Company]],"Change (%)",TRUE)/100</f>
        <v>0</v>
      </c>
      <c r="AD55" s="5">
        <f>_FV(Table1[[#This Row],[Company]],"Volume")</f>
        <v>290992</v>
      </c>
      <c r="AE55" s="5">
        <f>_FV(Table1[[#This Row],[Company]],"Volume average",TRUE)</f>
        <v>2948631.828125</v>
      </c>
      <c r="AF55" s="5">
        <f>_FV(Table1[[#This Row],[Company]],"Shares outstanding",TRUE)</f>
        <v>794843262.33167601</v>
      </c>
      <c r="AG55" s="1" t="str">
        <f>_FV(Table1[[#This Row],[Company]],"Last trade time",TRUE)</f>
        <v>8/08/2018 15:07:07</v>
      </c>
      <c r="AH55" s="1" t="str">
        <f>_FV(Table1[[#This Row],[Company]],"Industry")</f>
        <v>Pay TV</v>
      </c>
      <c r="AJ55"/>
    </row>
    <row r="56" spans="1:36" ht="15.95" customHeight="1" x14ac:dyDescent="0.25">
      <c r="A56" s="1">
        <v>43</v>
      </c>
      <c r="B56" s="2" t="e" vm="56">
        <v>#VALUE!</v>
      </c>
      <c r="C56" s="1" t="str">
        <f>_FV(Table1[[#This Row],[Company]],"Ticker symbol",TRUE)</f>
        <v>ILMN</v>
      </c>
      <c r="D56" s="7">
        <f>_FV(Table1[[#This Row],[Company]],"P/E",TRUE)</f>
        <v>75.757576</v>
      </c>
      <c r="E56" s="7">
        <f>_FV(Table1[[#This Row],[Company]],"Beta")</f>
        <v>0.95943800000000001</v>
      </c>
      <c r="F56" s="4">
        <f>ABS(_FV(Table1[[#This Row],[Company]],"Change (%)",TRUE)/_FV(Table1[[#This Row],[Company]],"Beta"))</f>
        <v>1.8552527625547455E-4</v>
      </c>
      <c r="G56" s="4">
        <f>_FV(Table1[[#This Row],[Company]],"Change (%)",TRUE)</f>
        <v>1.7799999999999999E-4</v>
      </c>
      <c r="H56" s="4">
        <f>_FV(Table1[[#This Row],[Company]],"Volume")/_FV(Table1[[#This Row],[Company]],"Volume average",TRUE)</f>
        <v>0.20842187135726847</v>
      </c>
      <c r="I56" s="4">
        <f>(Table1[% volume]/(Table1[[#Totals],[% volume]]))</f>
        <v>0.41581326656573653</v>
      </c>
      <c r="J56" s="4">
        <f>_FV(Table1[[#This Row],[Company]],"Volume")/_FV(Table1[[#This Row],[Company]],"Shares outstanding",TRUE)</f>
        <v>1.0268811262837342E-3</v>
      </c>
      <c r="K56" s="4">
        <f>(_FV(Table1[[#This Row],[Company]],"52 week high",TRUE)-_FV(Table1[[#This Row],[Company]],"52 week low",TRUE))/_FV(Table1[[#This Row],[Company]],"Price")</f>
        <v>0.45044323875596659</v>
      </c>
      <c r="L56" s="4">
        <f>(_FV(Table1[[#This Row],[Company]],"High",TRUE)-_FV(Table1[[#This Row],[Company]],"Low",TRUE))/_FV(Table1[[#This Row],[Company]],"Price")</f>
        <v>7.9960864537934797E-3</v>
      </c>
      <c r="M56" s="4">
        <f>(Table1[day range]/Table1[year range])</f>
        <v>1.775159612979664E-2</v>
      </c>
      <c r="N56" s="6">
        <f>_FV(Table1[[#This Row],[Company]],"Market cap",TRUE)</f>
        <v>49481670000</v>
      </c>
      <c r="O56" s="6">
        <f>_FV(Table1[[#This Row],[Company]],"Previous close",TRUE)*_FV(Table1[[#This Row],[Company]],"Change (%)",TRUE)*_FV(Table1[[#This Row],[Company]],"Shares outstanding",TRUE)</f>
        <v>8807737.2599999886</v>
      </c>
      <c r="P56" s="4">
        <f>(_FV(Table1[[#This Row],[Company]],"Price")-_FV(Table1[[#This Row],[Company]],"52 week low",TRUE))/_FV(Table1[[#This Row],[Company]],"Price",TRUE)</f>
        <v>0.43920661745085832</v>
      </c>
      <c r="Q56" s="8">
        <f>_FV(Table1[[#This Row],[Company]],"52 week low",TRUE)</f>
        <v>189.15</v>
      </c>
      <c r="R56" s="8">
        <f>_FV(Table1[[#This Row],[Company]],"Low")</f>
        <v>335.94299999999998</v>
      </c>
      <c r="S56" s="17">
        <f>_FV(Table1[[#This Row],[Company]],"Price")</f>
        <v>337.29</v>
      </c>
      <c r="T56" s="8">
        <f>_FV(Table1[[#This Row],[Company]],"High")</f>
        <v>338.64</v>
      </c>
      <c r="U56" s="8">
        <f>_FV(Table1[[#This Row],[Company]],"52 week high",TRUE)</f>
        <v>341.08</v>
      </c>
      <c r="V56" s="4">
        <f>(_FV(Table1[[#This Row],[Company]],"52 week high",TRUE)-_FV(Table1[[#This Row],[Company]],"Price"))/_FV(Table1[[#This Row],[Company]],"Price",TRUE)</f>
        <v>1.1236621305108255E-2</v>
      </c>
      <c r="W56" s="4">
        <f>((_FV(Table1[[#This Row],[Company]],"Price")-_FV(Table1[[#This Row],[Company]],"52 week low",TRUE))/(Table1[year range]*_FV(Table1[[#This Row],[Company]],"Price")))</f>
        <v>0.97505430132297788</v>
      </c>
      <c r="X56" s="4">
        <f>((_FV(Table1[[#This Row],[Company]],"Price")-_FV(Table1[[#This Row],[Company]],"Low",TRUE))/(_FV(Table1[[#This Row],[Company]],"High",TRUE)-_FV(Table1[[#This Row],[Company]],"Low",TRUE)))</f>
        <v>0.49944382647387298</v>
      </c>
      <c r="Y56" s="8">
        <f>_FV(Table1[[#This Row],[Company]],"Previous close",TRUE)</f>
        <v>337.23</v>
      </c>
      <c r="Z56" s="13">
        <f>_FV(Table1[[#This Row],[Company]],"Change")</f>
        <v>0.06</v>
      </c>
      <c r="AA56" s="8">
        <f>_FV(Table1[[#This Row],[Company]],"Open")</f>
        <v>336.53</v>
      </c>
      <c r="AB56" s="1">
        <v>0.52600000000000002</v>
      </c>
      <c r="AC56" s="19">
        <f>AB56*_FV(Table1[[#This Row],[Company]],"Change (%)",TRUE)/100</f>
        <v>9.3628000000000002E-7</v>
      </c>
      <c r="AD56" s="5">
        <f>_FV(Table1[[#This Row],[Company]],"Volume")</f>
        <v>150674</v>
      </c>
      <c r="AE56" s="5">
        <f>_FV(Table1[[#This Row],[Company]],"Volume average",TRUE)</f>
        <v>722927.96825396805</v>
      </c>
      <c r="AF56" s="5">
        <f>_FV(Table1[[#This Row],[Company]],"Shares outstanding",TRUE)</f>
        <v>146729739.34703299</v>
      </c>
      <c r="AG56" s="1" t="str">
        <f>_FV(Table1[[#This Row],[Company]],"Last trade time",TRUE)</f>
        <v>8/08/2018 15:07:08</v>
      </c>
      <c r="AH56" s="1" t="str">
        <f>_FV(Table1[[#This Row],[Company]],"Industry")</f>
        <v>Diagnostics &amp; Research</v>
      </c>
      <c r="AJ56"/>
    </row>
    <row r="57" spans="1:36" ht="15.95" customHeight="1" x14ac:dyDescent="0.25">
      <c r="A57" s="1">
        <v>1</v>
      </c>
      <c r="B57" s="2" t="e" vm="57">
        <v>#VALUE!</v>
      </c>
      <c r="C57" s="1" t="str">
        <f>_FV(Table1[[#This Row],[Company]],"Ticker symbol",TRUE)</f>
        <v>AAPL</v>
      </c>
      <c r="D57" s="7">
        <f>_FV(Table1[[#This Row],[Company]],"P/E",TRUE)</f>
        <v>18.903592</v>
      </c>
      <c r="E57" s="7">
        <f>_FV(Table1[[#This Row],[Company]],"Beta")</f>
        <v>1.1496299999999999</v>
      </c>
      <c r="F57" s="4">
        <f>ABS(_FV(Table1[[#This Row],[Company]],"Change (%)",TRUE)/_FV(Table1[[#This Row],[Company]],"Beta"))</f>
        <v>1.6788010055409134E-4</v>
      </c>
      <c r="G57" s="4">
        <f>_FV(Table1[[#This Row],[Company]],"Change (%)",TRUE)</f>
        <v>1.93E-4</v>
      </c>
      <c r="H57" s="4">
        <f>_FV(Table1[[#This Row],[Company]],"Volume")/_FV(Table1[[#This Row],[Company]],"Volume average",TRUE)</f>
        <v>1.7119563634595434</v>
      </c>
      <c r="I57" s="4">
        <f>(Table1[% volume]/(Table1[[#Totals],[% volume]]))</f>
        <v>3.415448499106315</v>
      </c>
      <c r="J57" s="4">
        <f>_FV(Table1[[#This Row],[Company]],"Volume")/_FV(Table1[[#This Row],[Company]],"Shares outstanding",TRUE)</f>
        <v>1.985520494132525E-3</v>
      </c>
      <c r="K57" s="4">
        <f>(_FV(Table1[[#This Row],[Company]],"52 week high",TRUE)-_FV(Table1[[#This Row],[Company]],"52 week low",TRUE))/_FV(Table1[[#This Row],[Company]],"Price")</f>
        <v>0.29127244641822747</v>
      </c>
      <c r="L57" s="4">
        <f>(_FV(Table1[[#This Row],[Company]],"High",TRUE)-_FV(Table1[[#This Row],[Company]],"Low",TRUE))/_FV(Table1[[#This Row],[Company]],"Price")</f>
        <v>1.4674647615369725E-2</v>
      </c>
      <c r="M57" s="4">
        <f>(Table1[day range]/Table1[year range])</f>
        <v>5.0381173351010805E-2</v>
      </c>
      <c r="N57" s="6">
        <f>_FV(Table1[[#This Row],[Company]],"Market cap",TRUE)</f>
        <v>1002335706068.6</v>
      </c>
      <c r="O57" s="6">
        <f>_FV(Table1[[#This Row],[Company]],"Previous close",TRUE)*_FV(Table1[[#This Row],[Company]],"Change (%)",TRUE)*_FV(Table1[[#This Row],[Company]],"Shares outstanding",TRUE)</f>
        <v>193450791.27123982</v>
      </c>
      <c r="P57" s="4">
        <f>(_FV(Table1[[#This Row],[Company]],"Price")-_FV(Table1[[#This Row],[Company]],"52 week low",TRUE))/_FV(Table1[[#This Row],[Company]],"Price",TRUE)</f>
        <v>0.27997682950376523</v>
      </c>
      <c r="Q57" s="8">
        <f>_FV(Table1[[#This Row],[Company]],"52 week low",TRUE)</f>
        <v>149.16</v>
      </c>
      <c r="R57" s="8">
        <f>_FV(Table1[[#This Row],[Company]],"Low")</f>
        <v>204.52</v>
      </c>
      <c r="S57" s="17">
        <f>_FV(Table1[[#This Row],[Company]],"Price")</f>
        <v>207.16</v>
      </c>
      <c r="T57" s="8">
        <f>_FV(Table1[[#This Row],[Company]],"High")</f>
        <v>207.56</v>
      </c>
      <c r="U57" s="8">
        <f>_FV(Table1[[#This Row],[Company]],"52 week high",TRUE)</f>
        <v>209.5</v>
      </c>
      <c r="V57" s="4">
        <f>(_FV(Table1[[#This Row],[Company]],"52 week high",TRUE)-_FV(Table1[[#This Row],[Company]],"Price"))/_FV(Table1[[#This Row],[Company]],"Price",TRUE)</f>
        <v>1.1295616914462268E-2</v>
      </c>
      <c r="W57" s="4">
        <f>((_FV(Table1[[#This Row],[Company]],"Price")-_FV(Table1[[#This Row],[Company]],"52 week low",TRUE))/(Table1[year range]*_FV(Table1[[#This Row],[Company]],"Price")))</f>
        <v>0.96121975472323495</v>
      </c>
      <c r="X57" s="4">
        <f>((_FV(Table1[[#This Row],[Company]],"Price")-_FV(Table1[[#This Row],[Company]],"Low",TRUE))/(_FV(Table1[[#This Row],[Company]],"High",TRUE)-_FV(Table1[[#This Row],[Company]],"Low",TRUE)))</f>
        <v>0.86842105263157676</v>
      </c>
      <c r="Y57" s="8">
        <f>_FV(Table1[[#This Row],[Company]],"Previous close",TRUE)</f>
        <v>207.12</v>
      </c>
      <c r="Z57" s="13">
        <f>_FV(Table1[[#This Row],[Company]],"Change")</f>
        <v>0.04</v>
      </c>
      <c r="AA57" s="8">
        <f>_FV(Table1[[#This Row],[Company]],"Open")</f>
        <v>206.05</v>
      </c>
      <c r="AB57" s="1">
        <v>11.151</v>
      </c>
      <c r="AC57" s="19">
        <f>AB57*_FV(Table1[[#This Row],[Company]],"Change (%)",TRUE)/100</f>
        <v>2.1521429999999999E-5</v>
      </c>
      <c r="AD57" s="5">
        <f>_FV(Table1[[#This Row],[Company]],"Volume")</f>
        <v>9608720</v>
      </c>
      <c r="AE57" s="5">
        <f>_FV(Table1[[#This Row],[Company]],"Volume average",TRUE)</f>
        <v>5612713.1538461503</v>
      </c>
      <c r="AF57" s="5">
        <f>_FV(Table1[[#This Row],[Company]],"Shares outstanding",TRUE)</f>
        <v>4839396031.6174202</v>
      </c>
      <c r="AG57" s="1" t="str">
        <f>_FV(Table1[[#This Row],[Company]],"Last trade time",TRUE)</f>
        <v>8/08/2018 15:09:19</v>
      </c>
      <c r="AH57" s="1" t="str">
        <f>_FV(Table1[[#This Row],[Company]],"Industry")</f>
        <v>Consumer Electronics</v>
      </c>
      <c r="AJ57"/>
    </row>
    <row r="58" spans="1:36" ht="15.95" customHeight="1" x14ac:dyDescent="0.25">
      <c r="A58" s="1">
        <v>94</v>
      </c>
      <c r="B58" s="2" t="e" vm="58">
        <v>#VALUE!</v>
      </c>
      <c r="C58" s="1" t="str">
        <f>_FV(Table1[[#This Row],[Company]],"Ticker symbol",TRUE)</f>
        <v>SYMC</v>
      </c>
      <c r="D58" s="7">
        <f>_FV(Table1[[#This Row],[Company]],"P/E",TRUE)</f>
        <v>13.054830000000001</v>
      </c>
      <c r="E58" s="7">
        <f>_FV(Table1[[#This Row],[Company]],"Beta")</f>
        <v>0.67751899999999998</v>
      </c>
      <c r="F58" s="4">
        <f>ABS(_FV(Table1[[#This Row],[Company]],"Change (%)",TRUE)/_FV(Table1[[#This Row],[Company]],"Beta"))</f>
        <v>3.7932515545689499E-4</v>
      </c>
      <c r="G58" s="4">
        <f>_FV(Table1[[#This Row],[Company]],"Change (%)",TRUE)</f>
        <v>2.5700000000000001E-4</v>
      </c>
      <c r="H58" s="4">
        <f>_FV(Table1[[#This Row],[Company]],"Volume")/_FV(Table1[[#This Row],[Company]],"Volume average",TRUE)</f>
        <v>0.15267430674961988</v>
      </c>
      <c r="I58" s="4">
        <f>(Table1[% volume]/(Table1[[#Totals],[% volume]]))</f>
        <v>0.30459376358538193</v>
      </c>
      <c r="J58" s="4">
        <f>_FV(Table1[[#This Row],[Company]],"Volume")/_FV(Table1[[#This Row],[Company]],"Shares outstanding",TRUE)</f>
        <v>2.0896276860521584E-3</v>
      </c>
      <c r="K58" s="4">
        <f>(_FV(Table1[[#This Row],[Company]],"52 week high",TRUE)-_FV(Table1[[#This Row],[Company]],"52 week low",TRUE))/_FV(Table1[[#This Row],[Company]],"Price")</f>
        <v>0.84245695194037551</v>
      </c>
      <c r="L58" s="4">
        <f>(_FV(Table1[[#This Row],[Company]],"High",TRUE)-_FV(Table1[[#This Row],[Company]],"Low",TRUE))/_FV(Table1[[#This Row],[Company]],"Price")</f>
        <v>1.3364173734258626E-2</v>
      </c>
      <c r="M58" s="4">
        <f>(Table1[day range]/Table1[year range])</f>
        <v>1.5863331299573E-2</v>
      </c>
      <c r="N58" s="6">
        <f>_FV(Table1[[#This Row],[Company]],"Market cap",TRUE)</f>
        <v>12098249783.32</v>
      </c>
      <c r="O58" s="6">
        <f>_FV(Table1[[#This Row],[Company]],"Previous close",TRUE)*_FV(Table1[[#This Row],[Company]],"Change (%)",TRUE)*_FV(Table1[[#This Row],[Company]],"Shares outstanding",TRUE)</f>
        <v>3109250.1943132402</v>
      </c>
      <c r="P58" s="4">
        <f>(_FV(Table1[[#This Row],[Company]],"Price")-_FV(Table1[[#This Row],[Company]],"52 week low",TRUE))/_FV(Table1[[#This Row],[Company]],"Price",TRUE)</f>
        <v>8.4554099203289629E-2</v>
      </c>
      <c r="Q58" s="8">
        <f>_FV(Table1[[#This Row],[Company]],"52 week low",TRUE)</f>
        <v>17.809999999999999</v>
      </c>
      <c r="R58" s="8">
        <f>_FV(Table1[[#This Row],[Company]],"Low")</f>
        <v>19.399999999999999</v>
      </c>
      <c r="S58" s="17">
        <f>_FV(Table1[[#This Row],[Company]],"Price")</f>
        <v>19.454999999999998</v>
      </c>
      <c r="T58" s="8">
        <f>_FV(Table1[[#This Row],[Company]],"High")</f>
        <v>19.66</v>
      </c>
      <c r="U58" s="8">
        <f>_FV(Table1[[#This Row],[Company]],"52 week high",TRUE)</f>
        <v>34.200000000000003</v>
      </c>
      <c r="V58" s="4">
        <f>(_FV(Table1[[#This Row],[Company]],"52 week high",TRUE)-_FV(Table1[[#This Row],[Company]],"Price"))/_FV(Table1[[#This Row],[Company]],"Price",TRUE)</f>
        <v>0.75790285273708591</v>
      </c>
      <c r="W58" s="4">
        <f>((_FV(Table1[[#This Row],[Company]],"Price")-_FV(Table1[[#This Row],[Company]],"52 week low",TRUE))/(Table1[year range]*_FV(Table1[[#This Row],[Company]],"Price")))</f>
        <v>0.10036607687614393</v>
      </c>
      <c r="X58" s="4">
        <f>((_FV(Table1[[#This Row],[Company]],"Price")-_FV(Table1[[#This Row],[Company]],"Low",TRUE))/(_FV(Table1[[#This Row],[Company]],"High",TRUE)-_FV(Table1[[#This Row],[Company]],"Low",TRUE)))</f>
        <v>0.21153846153845918</v>
      </c>
      <c r="Y58" s="8">
        <f>_FV(Table1[[#This Row],[Company]],"Previous close",TRUE)</f>
        <v>19.45</v>
      </c>
      <c r="Z58" s="13">
        <f>_FV(Table1[[#This Row],[Company]],"Change")</f>
        <v>5.0000000000000001E-3</v>
      </c>
      <c r="AA58" s="8">
        <f>_FV(Table1[[#This Row],[Company]],"Open")</f>
        <v>19.66</v>
      </c>
      <c r="AB58" s="1">
        <v>0.153</v>
      </c>
      <c r="AC58" s="19">
        <f>AB58*_FV(Table1[[#This Row],[Company]],"Change (%)",TRUE)/100</f>
        <v>3.9320999999999996E-7</v>
      </c>
      <c r="AD58" s="5">
        <f>_FV(Table1[[#This Row],[Company]],"Volume")</f>
        <v>1299786</v>
      </c>
      <c r="AE58" s="5">
        <f>_FV(Table1[[#This Row],[Company]],"Volume average",TRUE)</f>
        <v>8513456.046875</v>
      </c>
      <c r="AF58" s="5">
        <f>_FV(Table1[[#This Row],[Company]],"Shares outstanding",TRUE)</f>
        <v>622017983.71825194</v>
      </c>
      <c r="AG58" s="1" t="str">
        <f>_FV(Table1[[#This Row],[Company]],"Last trade time",TRUE)</f>
        <v>8/08/2018 15:05:47</v>
      </c>
      <c r="AH58" s="1" t="str">
        <f>_FV(Table1[[#This Row],[Company]],"Industry")</f>
        <v>Software - Application</v>
      </c>
      <c r="AJ58"/>
    </row>
    <row r="59" spans="1:36" ht="15.95" customHeight="1" x14ac:dyDescent="0.25">
      <c r="A59" s="1">
        <v>20</v>
      </c>
      <c r="B59" s="2" t="e" vm="59">
        <v>#VALUE!</v>
      </c>
      <c r="C59" s="1" t="str">
        <f>_FV(Table1[[#This Row],[Company]],"Ticker symbol",TRUE)</f>
        <v>QCOM</v>
      </c>
      <c r="D59" s="7">
        <f>_FV(Table1[[#This Row],[Company]],"P/E",TRUE)</f>
        <v>40.650407000000001</v>
      </c>
      <c r="E59" s="7">
        <f>_FV(Table1[[#This Row],[Company]],"Beta")</f>
        <v>1.5556700000000001</v>
      </c>
      <c r="F59" s="4">
        <f>ABS(_FV(Table1[[#This Row],[Company]],"Change (%)",TRUE)/_FV(Table1[[#This Row],[Company]],"Beta"))</f>
        <v>1.9669981422795323E-4</v>
      </c>
      <c r="G59" s="4">
        <f>_FV(Table1[[#This Row],[Company]],"Change (%)",TRUE)</f>
        <v>3.0600000000000001E-4</v>
      </c>
      <c r="H59" s="4">
        <f>_FV(Table1[[#This Row],[Company]],"Volume")/_FV(Table1[[#This Row],[Company]],"Volume average",TRUE)</f>
        <v>0.28363632407592076</v>
      </c>
      <c r="I59" s="4">
        <f>(Table1[% volume]/(Table1[[#Totals],[% volume]]))</f>
        <v>0.56587029788509513</v>
      </c>
      <c r="J59" s="4">
        <f>_FV(Table1[[#This Row],[Company]],"Volume")/_FV(Table1[[#This Row],[Company]],"Shares outstanding",TRUE)</f>
        <v>8.1667727870137342E-4</v>
      </c>
      <c r="K59" s="4">
        <f>(_FV(Table1[[#This Row],[Company]],"52 week high",TRUE)-_FV(Table1[[#This Row],[Company]],"52 week low",TRUE))/_FV(Table1[[#This Row],[Company]],"Price")</f>
        <v>0.31657754010695183</v>
      </c>
      <c r="L59" s="4">
        <f>(_FV(Table1[[#This Row],[Company]],"High",TRUE)-_FV(Table1[[#This Row],[Company]],"Low",TRUE))/_FV(Table1[[#This Row],[Company]],"Price")</f>
        <v>4.8877005347592031E-3</v>
      </c>
      <c r="M59" s="4">
        <f>(Table1[day range]/Table1[year range])</f>
        <v>1.5439189189188702E-2</v>
      </c>
      <c r="N59" s="6">
        <f>_FV(Table1[[#This Row],[Company]],"Market cap",TRUE)</f>
        <v>95984803097.067505</v>
      </c>
      <c r="O59" s="6">
        <f>_FV(Table1[[#This Row],[Company]],"Previous close",TRUE)*_FV(Table1[[#This Row],[Company]],"Change (%)",TRUE)*_FV(Table1[[#This Row],[Company]],"Shares outstanding",TRUE)</f>
        <v>29371349.747702569</v>
      </c>
      <c r="P59" s="4">
        <f>(_FV(Table1[[#This Row],[Company]],"Price")-_FV(Table1[[#This Row],[Company]],"52 week low",TRUE))/_FV(Table1[[#This Row],[Company]],"Price",TRUE)</f>
        <v>0.25805958747135216</v>
      </c>
      <c r="Q59" s="8">
        <f>_FV(Table1[[#This Row],[Company]],"52 week low",TRUE)</f>
        <v>48.56</v>
      </c>
      <c r="R59" s="8">
        <f>_FV(Table1[[#This Row],[Company]],"Low")</f>
        <v>65.180000000000007</v>
      </c>
      <c r="S59" s="17">
        <f>_FV(Table1[[#This Row],[Company]],"Price")</f>
        <v>65.45</v>
      </c>
      <c r="T59" s="8">
        <f>_FV(Table1[[#This Row],[Company]],"High")</f>
        <v>65.499899999999997</v>
      </c>
      <c r="U59" s="8">
        <f>_FV(Table1[[#This Row],[Company]],"52 week high",TRUE)</f>
        <v>69.28</v>
      </c>
      <c r="V59" s="4">
        <f>(_FV(Table1[[#This Row],[Company]],"52 week high",TRUE)-_FV(Table1[[#This Row],[Company]],"Price"))/_FV(Table1[[#This Row],[Company]],"Price",TRUE)</f>
        <v>5.8517952635599668E-2</v>
      </c>
      <c r="W59" s="4">
        <f>((_FV(Table1[[#This Row],[Company]],"Price")-_FV(Table1[[#This Row],[Company]],"52 week low",TRUE))/(Table1[year range]*_FV(Table1[[#This Row],[Company]],"Price")))</f>
        <v>0.81515444015444027</v>
      </c>
      <c r="X59" s="4">
        <f>((_FV(Table1[[#This Row],[Company]],"Price")-_FV(Table1[[#This Row],[Company]],"Low",TRUE))/(_FV(Table1[[#This Row],[Company]],"High",TRUE)-_FV(Table1[[#This Row],[Company]],"Low",TRUE)))</f>
        <v>0.84401375429823255</v>
      </c>
      <c r="Y59" s="8">
        <f>_FV(Table1[[#This Row],[Company]],"Previous close",TRUE)</f>
        <v>65.430000000000007</v>
      </c>
      <c r="Z59" s="13">
        <f>_FV(Table1[[#This Row],[Company]],"Change")</f>
        <v>0.02</v>
      </c>
      <c r="AA59" s="8">
        <f>_FV(Table1[[#This Row],[Company]],"Open")</f>
        <v>65.209999999999994</v>
      </c>
      <c r="AB59" s="1">
        <v>1.1040000000000001</v>
      </c>
      <c r="AC59" s="19">
        <f>AB59*_FV(Table1[[#This Row],[Company]],"Change (%)",TRUE)/100</f>
        <v>3.3782400000000004E-6</v>
      </c>
      <c r="AD59" s="5">
        <f>_FV(Table1[[#This Row],[Company]],"Volume")</f>
        <v>1198053</v>
      </c>
      <c r="AE59" s="5">
        <f>_FV(Table1[[#This Row],[Company]],"Volume average",TRUE)</f>
        <v>4223905.3968254002</v>
      </c>
      <c r="AF59" s="5">
        <f>_FV(Table1[[#This Row],[Company]],"Shares outstanding",TRUE)</f>
        <v>1466984610.9898701</v>
      </c>
      <c r="AG59" s="1" t="str">
        <f>_FV(Table1[[#This Row],[Company]],"Last trade time",TRUE)</f>
        <v>8/08/2018 15:08:56</v>
      </c>
      <c r="AH59" s="1" t="str">
        <f>_FV(Table1[[#This Row],[Company]],"Industry")</f>
        <v>Semiconductors</v>
      </c>
      <c r="AJ59"/>
    </row>
    <row r="60" spans="1:36" ht="15.95" customHeight="1" x14ac:dyDescent="0.25">
      <c r="A60" s="1">
        <v>21</v>
      </c>
      <c r="B60" s="2" t="e" vm="60">
        <v>#VALUE!</v>
      </c>
      <c r="C60" s="1" t="str">
        <f>_FV(Table1[[#This Row],[Company]],"Ticker symbol",TRUE)</f>
        <v>AVGO</v>
      </c>
      <c r="D60" s="7">
        <f>_FV(Table1[[#This Row],[Company]],"P/E",TRUE)</f>
        <v>8.5397099999999995</v>
      </c>
      <c r="E60" s="7">
        <f>_FV(Table1[[#This Row],[Company]],"Beta")</f>
        <v>0.90313299999999996</v>
      </c>
      <c r="F60" s="4">
        <f>ABS(_FV(Table1[[#This Row],[Company]],"Change (%)",TRUE)/_FV(Table1[[#This Row],[Company]],"Beta"))</f>
        <v>5.0269450900365729E-4</v>
      </c>
      <c r="G60" s="4">
        <f>_FV(Table1[[#This Row],[Company]],"Change (%)",TRUE)</f>
        <v>4.5400000000000003E-4</v>
      </c>
      <c r="H60" s="4">
        <f>_FV(Table1[[#This Row],[Company]],"Volume")/_FV(Table1[[#This Row],[Company]],"Volume average",TRUE)</f>
        <v>0.13525877437511613</v>
      </c>
      <c r="I60" s="4">
        <f>(Table1[% volume]/(Table1[[#Totals],[% volume]]))</f>
        <v>0.2698488044385059</v>
      </c>
      <c r="J60" s="4">
        <f>_FV(Table1[[#This Row],[Company]],"Volume")/_FV(Table1[[#This Row],[Company]],"Shares outstanding",TRUE)</f>
        <v>9.0543418918247436E-4</v>
      </c>
      <c r="K60" s="4">
        <f>(_FV(Table1[[#This Row],[Company]],"52 week high",TRUE)-_FV(Table1[[#This Row],[Company]],"52 week low",TRUE))/_FV(Table1[[#This Row],[Company]],"Price")</f>
        <v>0.40030536775715775</v>
      </c>
      <c r="L60" s="4">
        <f>(_FV(Table1[[#This Row],[Company]],"High",TRUE)-_FV(Table1[[#This Row],[Company]],"Low",TRUE))/_FV(Table1[[#This Row],[Company]],"Price")</f>
        <v>8.9840736875538355E-3</v>
      </c>
      <c r="M60" s="4">
        <f>(Table1[day range]/Table1[year range])</f>
        <v>2.2443050758699686E-2</v>
      </c>
      <c r="N60" s="6">
        <f>_FV(Table1[[#This Row],[Company]],"Market cap",TRUE)</f>
        <v>95172683613.600006</v>
      </c>
      <c r="O60" s="6">
        <f>_FV(Table1[[#This Row],[Company]],"Previous close",TRUE)*_FV(Table1[[#This Row],[Company]],"Change (%)",TRUE)*_FV(Table1[[#This Row],[Company]],"Shares outstanding",TRUE)</f>
        <v>43208398.360574365</v>
      </c>
      <c r="P60" s="4">
        <f>(_FV(Table1[[#This Row],[Company]],"Price")-_FV(Table1[[#This Row],[Company]],"52 week low",TRUE))/_FV(Table1[[#This Row],[Company]],"Price",TRUE)</f>
        <v>0.10405780661554506</v>
      </c>
      <c r="Q60" s="8">
        <f>_FV(Table1[[#This Row],[Company]],"52 week low",TRUE)</f>
        <v>197.45670000000001</v>
      </c>
      <c r="R60" s="8">
        <f>_FV(Table1[[#This Row],[Company]],"Low")</f>
        <v>219.25</v>
      </c>
      <c r="S60" s="17">
        <f>_FV(Table1[[#This Row],[Company]],"Price")</f>
        <v>220.39</v>
      </c>
      <c r="T60" s="8">
        <f>_FV(Table1[[#This Row],[Company]],"High")</f>
        <v>221.23</v>
      </c>
      <c r="U60" s="8">
        <f>_FV(Table1[[#This Row],[Company]],"52 week high",TRUE)</f>
        <v>285.68</v>
      </c>
      <c r="V60" s="4">
        <f>(_FV(Table1[[#This Row],[Company]],"52 week high",TRUE)-_FV(Table1[[#This Row],[Company]],"Price"))/_FV(Table1[[#This Row],[Company]],"Price",TRUE)</f>
        <v>0.29624756114161271</v>
      </c>
      <c r="W60" s="4">
        <f>((_FV(Table1[[#This Row],[Company]],"Price")-_FV(Table1[[#This Row],[Company]],"52 week low",TRUE))/(Table1[year range]*_FV(Table1[[#This Row],[Company]],"Price")))</f>
        <v>0.2599460686689341</v>
      </c>
      <c r="X60" s="4">
        <f>((_FV(Table1[[#This Row],[Company]],"Price")-_FV(Table1[[#This Row],[Company]],"Low",TRUE))/(_FV(Table1[[#This Row],[Company]],"High",TRUE)-_FV(Table1[[#This Row],[Company]],"Low",TRUE)))</f>
        <v>0.5757575757575718</v>
      </c>
      <c r="Y60" s="8">
        <f>_FV(Table1[[#This Row],[Company]],"Previous close",TRUE)</f>
        <v>220.29</v>
      </c>
      <c r="Z60" s="13">
        <f>_FV(Table1[[#This Row],[Company]],"Change")</f>
        <v>0.1</v>
      </c>
      <c r="AA60" s="8">
        <f>_FV(Table1[[#This Row],[Company]],"Open")</f>
        <v>220.54</v>
      </c>
      <c r="AB60" s="1">
        <v>1.079</v>
      </c>
      <c r="AC60" s="19">
        <f>AB60*_FV(Table1[[#This Row],[Company]],"Change (%)",TRUE)/100</f>
        <v>4.8986600000000008E-6</v>
      </c>
      <c r="AD60" s="5">
        <f>_FV(Table1[[#This Row],[Company]],"Volume")</f>
        <v>391178</v>
      </c>
      <c r="AE60" s="5">
        <f>_FV(Table1[[#This Row],[Company]],"Volume average",TRUE)</f>
        <v>2892071.15625</v>
      </c>
      <c r="AF60" s="5">
        <f>_FV(Table1[[#This Row],[Company]],"Shares outstanding",TRUE)</f>
        <v>432033608.48699403</v>
      </c>
      <c r="AG60" s="1" t="str">
        <f>_FV(Table1[[#This Row],[Company]],"Last trade time",TRUE)</f>
        <v>8/08/2018 15:08:44</v>
      </c>
      <c r="AH60" s="1" t="str">
        <f>_FV(Table1[[#This Row],[Company]],"Industry")</f>
        <v>Semiconductors</v>
      </c>
      <c r="AJ60"/>
    </row>
    <row r="61" spans="1:36" ht="15.95" customHeight="1" x14ac:dyDescent="0.25">
      <c r="A61" s="1">
        <v>88</v>
      </c>
      <c r="B61" s="2" t="e" vm="61">
        <v>#VALUE!</v>
      </c>
      <c r="C61" s="1" t="str">
        <f>_FV(Table1[[#This Row],[Company]],"Ticker symbol",TRUE)</f>
        <v>CTXS</v>
      </c>
      <c r="D61" s="7">
        <f>_FV(Table1[[#This Row],[Company]],"P/E",TRUE)</f>
        <v>153.84615400000001</v>
      </c>
      <c r="E61" s="7">
        <f>_FV(Table1[[#This Row],[Company]],"Beta")</f>
        <v>1.1608069999999999</v>
      </c>
      <c r="F61" s="4">
        <f>ABS(_FV(Table1[[#This Row],[Company]],"Change (%)",TRUE)/_FV(Table1[[#This Row],[Company]],"Beta"))</f>
        <v>6.9779041649473182E-4</v>
      </c>
      <c r="G61" s="4">
        <f>_FV(Table1[[#This Row],[Company]],"Change (%)",TRUE)</f>
        <v>8.1000000000000006E-4</v>
      </c>
      <c r="H61" s="4">
        <f>_FV(Table1[[#This Row],[Company]],"Volume")/_FV(Table1[[#This Row],[Company]],"Volume average",TRUE)</f>
        <v>8.3181330803531989E-2</v>
      </c>
      <c r="I61" s="4">
        <f>(Table1[% volume]/(Table1[[#Totals],[% volume]]))</f>
        <v>0.16595139777539256</v>
      </c>
      <c r="J61" s="4">
        <f>_FV(Table1[[#This Row],[Company]],"Volume")/_FV(Table1[[#This Row],[Company]],"Shares outstanding",TRUE)</f>
        <v>9.8898120142782071E-4</v>
      </c>
      <c r="K61" s="4">
        <f>(_FV(Table1[[#This Row],[Company]],"52 week high",TRUE)-_FV(Table1[[#This Row],[Company]],"52 week low",TRUE))/_FV(Table1[[#This Row],[Company]],"Price")</f>
        <v>0.39083505617977532</v>
      </c>
      <c r="L61" s="4">
        <f>(_FV(Table1[[#This Row],[Company]],"High",TRUE)-_FV(Table1[[#This Row],[Company]],"Low",TRUE))/_FV(Table1[[#This Row],[Company]],"Price")</f>
        <v>5.9325842696630188E-3</v>
      </c>
      <c r="M61" s="4">
        <f>(Table1[day range]/Table1[year range])</f>
        <v>1.5179253180743755E-2</v>
      </c>
      <c r="N61" s="6">
        <f>_FV(Table1[[#This Row],[Company]],"Market cap",TRUE)</f>
        <v>15086575779.66</v>
      </c>
      <c r="O61" s="6">
        <f>_FV(Table1[[#This Row],[Company]],"Previous close",TRUE)*_FV(Table1[[#This Row],[Company]],"Change (%)",TRUE)*_FV(Table1[[#This Row],[Company]],"Shares outstanding",TRUE)</f>
        <v>12220126.381524595</v>
      </c>
      <c r="P61" s="4">
        <f>(_FV(Table1[[#This Row],[Company]],"Price")-_FV(Table1[[#This Row],[Company]],"52 week low",TRUE))/_FV(Table1[[#This Row],[Company]],"Price",TRUE)</f>
        <v>0.34081258426966299</v>
      </c>
      <c r="Q61" s="8">
        <f>_FV(Table1[[#This Row],[Company]],"52 week low",TRUE)</f>
        <v>73.334599999999995</v>
      </c>
      <c r="R61" s="8">
        <f>_FV(Table1[[#This Row],[Company]],"Low")</f>
        <v>110.85</v>
      </c>
      <c r="S61" s="17">
        <f>_FV(Table1[[#This Row],[Company]],"Price")</f>
        <v>111.25</v>
      </c>
      <c r="T61" s="8">
        <f>_FV(Table1[[#This Row],[Company]],"High")</f>
        <v>111.51</v>
      </c>
      <c r="U61" s="8">
        <f>_FV(Table1[[#This Row],[Company]],"52 week high",TRUE)</f>
        <v>116.815</v>
      </c>
      <c r="V61" s="4">
        <f>(_FV(Table1[[#This Row],[Company]],"52 week high",TRUE)-_FV(Table1[[#This Row],[Company]],"Price"))/_FV(Table1[[#This Row],[Company]],"Price",TRUE)</f>
        <v>5.0022471910112339E-2</v>
      </c>
      <c r="W61" s="4">
        <f>((_FV(Table1[[#This Row],[Company]],"Price")-_FV(Table1[[#This Row],[Company]],"52 week low",TRUE))/(Table1[year range]*_FV(Table1[[#This Row],[Company]],"Price")))</f>
        <v>0.87201129704418545</v>
      </c>
      <c r="X61" s="4">
        <f>((_FV(Table1[[#This Row],[Company]],"Price")-_FV(Table1[[#This Row],[Company]],"Low",TRUE))/(_FV(Table1[[#This Row],[Company]],"High",TRUE)-_FV(Table1[[#This Row],[Company]],"Low",TRUE)))</f>
        <v>0.60606060606060475</v>
      </c>
      <c r="Y61" s="8">
        <f>_FV(Table1[[#This Row],[Company]],"Previous close",TRUE)</f>
        <v>111.16</v>
      </c>
      <c r="Z61" s="13">
        <f>_FV(Table1[[#This Row],[Company]],"Change")</f>
        <v>0.09</v>
      </c>
      <c r="AA61" s="8">
        <f>_FV(Table1[[#This Row],[Company]],"Open")</f>
        <v>111.13</v>
      </c>
      <c r="AB61" s="1">
        <v>0.18</v>
      </c>
      <c r="AC61" s="19">
        <f>AB61*_FV(Table1[[#This Row],[Company]],"Change (%)",TRUE)/100</f>
        <v>1.4579999999999998E-6</v>
      </c>
      <c r="AD61" s="5">
        <f>_FV(Table1[[#This Row],[Company]],"Volume")</f>
        <v>134224</v>
      </c>
      <c r="AE61" s="5">
        <f>_FV(Table1[[#This Row],[Company]],"Volume average",TRUE)</f>
        <v>1613631.3125</v>
      </c>
      <c r="AF61" s="5">
        <f>_FV(Table1[[#This Row],[Company]],"Shares outstanding",TRUE)</f>
        <v>135719465.45214099</v>
      </c>
      <c r="AG61" s="1" t="str">
        <f>_FV(Table1[[#This Row],[Company]],"Last trade time",TRUE)</f>
        <v>8/08/2018 15:07:59</v>
      </c>
      <c r="AH61" s="1" t="str">
        <f>_FV(Table1[[#This Row],[Company]],"Industry")</f>
        <v>Software - Infrastructure</v>
      </c>
      <c r="AJ61"/>
    </row>
    <row r="62" spans="1:36" ht="15.95" customHeight="1" x14ac:dyDescent="0.25">
      <c r="A62" s="1">
        <v>36</v>
      </c>
      <c r="B62" s="2" t="e" vm="62">
        <v>#VALUE!</v>
      </c>
      <c r="C62" s="1" t="str">
        <f>_FV(Table1[[#This Row],[Company]],"Ticker symbol",TRUE)</f>
        <v>TMUS</v>
      </c>
      <c r="D62" s="7">
        <f>_FV(Table1[[#This Row],[Company]],"P/E",TRUE)</f>
        <v>12.239902000000001</v>
      </c>
      <c r="E62" s="7">
        <f>_FV(Table1[[#This Row],[Company]],"Beta")</f>
        <v>0.44123899999999999</v>
      </c>
      <c r="F62" s="4">
        <f>ABS(_FV(Table1[[#This Row],[Company]],"Change (%)",TRUE)/_FV(Table1[[#This Row],[Company]],"Beta"))</f>
        <v>2.0827714685238614E-3</v>
      </c>
      <c r="G62" s="4">
        <f>_FV(Table1[[#This Row],[Company]],"Change (%)",TRUE)</f>
        <v>9.19E-4</v>
      </c>
      <c r="H62" s="4">
        <f>_FV(Table1[[#This Row],[Company]],"Volume")/_FV(Table1[[#This Row],[Company]],"Volume average",TRUE)</f>
        <v>0.24068022748615039</v>
      </c>
      <c r="I62" s="4">
        <f>(Table1[% volume]/(Table1[[#Totals],[% volume]]))</f>
        <v>0.48017048756486302</v>
      </c>
      <c r="J62" s="4">
        <f>_FV(Table1[[#This Row],[Company]],"Volume")/_FV(Table1[[#This Row],[Company]],"Shares outstanding",TRUE)</f>
        <v>9.1148483679300582E-4</v>
      </c>
      <c r="K62" s="4">
        <f>(_FV(Table1[[#This Row],[Company]],"52 week high",TRUE)-_FV(Table1[[#This Row],[Company]],"52 week low",TRUE))/_FV(Table1[[#This Row],[Company]],"Price")</f>
        <v>0.1823745410036719</v>
      </c>
      <c r="L62" s="4">
        <f>(_FV(Table1[[#This Row],[Company]],"High",TRUE)-_FV(Table1[[#This Row],[Company]],"Low",TRUE))/_FV(Table1[[#This Row],[Company]],"Price")</f>
        <v>1.5299877600979192E-2</v>
      </c>
      <c r="M62" s="4">
        <f>(Table1[day range]/Table1[year range])</f>
        <v>8.3892617449664461E-2</v>
      </c>
      <c r="N62" s="6">
        <f>_FV(Table1[[#This Row],[Company]],"Market cap",TRUE)</f>
        <v>55205602845.839996</v>
      </c>
      <c r="O62" s="6">
        <f>_FV(Table1[[#This Row],[Company]],"Previous close",TRUE)*_FV(Table1[[#This Row],[Company]],"Change (%)",TRUE)*_FV(Table1[[#This Row],[Company]],"Shares outstanding",TRUE)</f>
        <v>50733949.015326992</v>
      </c>
      <c r="P62" s="4">
        <f>(_FV(Table1[[#This Row],[Company]],"Price")-_FV(Table1[[#This Row],[Company]],"52 week low",TRUE))/_FV(Table1[[#This Row],[Company]],"Price",TRUE)</f>
        <v>0.16462668298653607</v>
      </c>
      <c r="Q62" s="8">
        <f>_FV(Table1[[#This Row],[Company]],"52 week low",TRUE)</f>
        <v>54.6</v>
      </c>
      <c r="R62" s="8">
        <f>_FV(Table1[[#This Row],[Company]],"Low")</f>
        <v>64.459999999999994</v>
      </c>
      <c r="S62" s="17">
        <f>_FV(Table1[[#This Row],[Company]],"Price")</f>
        <v>65.36</v>
      </c>
      <c r="T62" s="8">
        <f>_FV(Table1[[#This Row],[Company]],"High")</f>
        <v>65.459999999999994</v>
      </c>
      <c r="U62" s="8">
        <f>_FV(Table1[[#This Row],[Company]],"52 week high",TRUE)</f>
        <v>66.52</v>
      </c>
      <c r="V62" s="4">
        <f>(_FV(Table1[[#This Row],[Company]],"52 week high",TRUE)-_FV(Table1[[#This Row],[Company]],"Price"))/_FV(Table1[[#This Row],[Company]],"Price",TRUE)</f>
        <v>1.7747858017135812E-2</v>
      </c>
      <c r="W62" s="4">
        <f>((_FV(Table1[[#This Row],[Company]],"Price")-_FV(Table1[[#This Row],[Company]],"52 week low",TRUE))/(Table1[year range]*_FV(Table1[[#This Row],[Company]],"Price")))</f>
        <v>0.90268456375838946</v>
      </c>
      <c r="X62" s="4">
        <f>((_FV(Table1[[#This Row],[Company]],"Price")-_FV(Table1[[#This Row],[Company]],"Low",TRUE))/(_FV(Table1[[#This Row],[Company]],"High",TRUE)-_FV(Table1[[#This Row],[Company]],"Low",TRUE)))</f>
        <v>0.90000000000000568</v>
      </c>
      <c r="Y62" s="8">
        <f>_FV(Table1[[#This Row],[Company]],"Previous close",TRUE)</f>
        <v>65.3</v>
      </c>
      <c r="Z62" s="13">
        <f>_FV(Table1[[#This Row],[Company]],"Change")</f>
        <v>0.06</v>
      </c>
      <c r="AA62" s="8">
        <f>_FV(Table1[[#This Row],[Company]],"Open")</f>
        <v>65.31</v>
      </c>
      <c r="AB62" s="1">
        <v>0.6</v>
      </c>
      <c r="AC62" s="19">
        <f>AB62*_FV(Table1[[#This Row],[Company]],"Change (%)",TRUE)/100</f>
        <v>5.5139999999999992E-6</v>
      </c>
      <c r="AD62" s="5">
        <f>_FV(Table1[[#This Row],[Company]],"Volume")</f>
        <v>770583</v>
      </c>
      <c r="AE62" s="5">
        <f>_FV(Table1[[#This Row],[Company]],"Volume average",TRUE)</f>
        <v>3201688.01587302</v>
      </c>
      <c r="AF62" s="5">
        <f>_FV(Table1[[#This Row],[Company]],"Shares outstanding",TRUE)</f>
        <v>845415051.23797905</v>
      </c>
      <c r="AG62" s="1" t="str">
        <f>_FV(Table1[[#This Row],[Company]],"Last trade time",TRUE)</f>
        <v>8/08/2018 15:09:20</v>
      </c>
      <c r="AH62" s="1" t="str">
        <f>_FV(Table1[[#This Row],[Company]],"Industry")</f>
        <v>Telecom Services</v>
      </c>
      <c r="AJ62"/>
    </row>
    <row r="63" spans="1:36" ht="15.95" customHeight="1" x14ac:dyDescent="0.25">
      <c r="A63" s="1">
        <v>35</v>
      </c>
      <c r="B63" s="2" t="e" vm="63">
        <v>#VALUE!</v>
      </c>
      <c r="C63" s="1" t="str">
        <f>_FV(Table1[[#This Row],[Company]],"Ticker symbol",TRUE)</f>
        <v>INTU</v>
      </c>
      <c r="D63" s="7">
        <f>_FV(Table1[[#This Row],[Company]],"P/E",TRUE)</f>
        <v>45.454545000000003</v>
      </c>
      <c r="E63" s="7">
        <f>_FV(Table1[[#This Row],[Company]],"Beta")</f>
        <v>1.1748670000000001</v>
      </c>
      <c r="F63" s="4">
        <f>ABS(_FV(Table1[[#This Row],[Company]],"Change (%)",TRUE)/_FV(Table1[[#This Row],[Company]],"Beta"))</f>
        <v>8.9371818256875021E-4</v>
      </c>
      <c r="G63" s="4">
        <f>_FV(Table1[[#This Row],[Company]],"Change (%)",TRUE)</f>
        <v>1.0499999999999999E-3</v>
      </c>
      <c r="H63" s="4">
        <f>_FV(Table1[[#This Row],[Company]],"Volume")/_FV(Table1[[#This Row],[Company]],"Volume average",TRUE)</f>
        <v>0.14248054117169634</v>
      </c>
      <c r="I63" s="4">
        <f>(Table1[% volume]/(Table1[[#Totals],[% volume]]))</f>
        <v>0.28425663228549097</v>
      </c>
      <c r="J63" s="4">
        <f>_FV(Table1[[#This Row],[Company]],"Volume")/_FV(Table1[[#This Row],[Company]],"Shares outstanding",TRUE)</f>
        <v>6.8361168446685156E-4</v>
      </c>
      <c r="K63" s="4">
        <f>(_FV(Table1[[#This Row],[Company]],"52 week high",TRUE)-_FV(Table1[[#This Row],[Company]],"52 week low",TRUE))/_FV(Table1[[#This Row],[Company]],"Price")</f>
        <v>0.40946158615098488</v>
      </c>
      <c r="L63" s="4">
        <f>(_FV(Table1[[#This Row],[Company]],"High",TRUE)-_FV(Table1[[#This Row],[Company]],"Low",TRUE))/_FV(Table1[[#This Row],[Company]],"Price")</f>
        <v>9.2517525871524519E-3</v>
      </c>
      <c r="M63" s="4">
        <f>(Table1[day range]/Table1[year range])</f>
        <v>2.2594921965991117E-2</v>
      </c>
      <c r="N63" s="6">
        <f>_FV(Table1[[#This Row],[Company]],"Market cap",TRUE)</f>
        <v>53742415664.900002</v>
      </c>
      <c r="O63" s="6">
        <f>_FV(Table1[[#This Row],[Company]],"Previous close",TRUE)*_FV(Table1[[#This Row],[Company]],"Change (%)",TRUE)*_FV(Table1[[#This Row],[Company]],"Shares outstanding",TRUE)</f>
        <v>56429536.448144995</v>
      </c>
      <c r="P63" s="4">
        <f>(_FV(Table1[[#This Row],[Company]],"Price")-_FV(Table1[[#This Row],[Company]],"52 week low",TRUE))/_FV(Table1[[#This Row],[Company]],"Price",TRUE)</f>
        <v>0.36286899709094378</v>
      </c>
      <c r="Q63" s="8">
        <f>_FV(Table1[[#This Row],[Company]],"52 week low",TRUE)</f>
        <v>133.6</v>
      </c>
      <c r="R63" s="8">
        <f>_FV(Table1[[#This Row],[Company]],"Low")</f>
        <v>208.11</v>
      </c>
      <c r="S63" s="17">
        <f>_FV(Table1[[#This Row],[Company]],"Price")</f>
        <v>209.69</v>
      </c>
      <c r="T63" s="8">
        <f>_FV(Table1[[#This Row],[Company]],"High")</f>
        <v>210.05</v>
      </c>
      <c r="U63" s="8">
        <f>_FV(Table1[[#This Row],[Company]],"52 week high",TRUE)</f>
        <v>219.46</v>
      </c>
      <c r="V63" s="4">
        <f>(_FV(Table1[[#This Row],[Company]],"52 week high",TRUE)-_FV(Table1[[#This Row],[Company]],"Price"))/_FV(Table1[[#This Row],[Company]],"Price",TRUE)</f>
        <v>4.6592589060041059E-2</v>
      </c>
      <c r="W63" s="4">
        <f>((_FV(Table1[[#This Row],[Company]],"Price")-_FV(Table1[[#This Row],[Company]],"52 week low",TRUE))/(Table1[year range]*_FV(Table1[[#This Row],[Company]],"Price")))</f>
        <v>0.88621010948054968</v>
      </c>
      <c r="X63" s="4">
        <f>((_FV(Table1[[#This Row],[Company]],"Price")-_FV(Table1[[#This Row],[Company]],"Low",TRUE))/(_FV(Table1[[#This Row],[Company]],"High",TRUE)-_FV(Table1[[#This Row],[Company]],"Low",TRUE)))</f>
        <v>0.81443298969071443</v>
      </c>
      <c r="Y63" s="8">
        <f>_FV(Table1[[#This Row],[Company]],"Previous close",TRUE)</f>
        <v>209.47</v>
      </c>
      <c r="Z63" s="13">
        <f>_FV(Table1[[#This Row],[Company]],"Change")</f>
        <v>0.22</v>
      </c>
      <c r="AA63" s="8">
        <f>_FV(Table1[[#This Row],[Company]],"Open")</f>
        <v>209.7</v>
      </c>
      <c r="AB63" s="1">
        <v>0.64700000000000002</v>
      </c>
      <c r="AC63" s="19">
        <f>AB63*_FV(Table1[[#This Row],[Company]],"Change (%)",TRUE)/100</f>
        <v>6.7935000000000003E-6</v>
      </c>
      <c r="AD63" s="5">
        <f>_FV(Table1[[#This Row],[Company]],"Volume")</f>
        <v>175390</v>
      </c>
      <c r="AE63" s="5">
        <f>_FV(Table1[[#This Row],[Company]],"Volume average",TRUE)</f>
        <v>1230975.1111111101</v>
      </c>
      <c r="AF63" s="5">
        <f>_FV(Table1[[#This Row],[Company]],"Shares outstanding",TRUE)</f>
        <v>256563783.190433</v>
      </c>
      <c r="AG63" s="1" t="str">
        <f>_FV(Table1[[#This Row],[Company]],"Last trade time",TRUE)</f>
        <v>8/08/2018 15:04:00</v>
      </c>
      <c r="AH63" s="1" t="str">
        <f>_FV(Table1[[#This Row],[Company]],"Industry")</f>
        <v>Software - Application</v>
      </c>
      <c r="AJ63"/>
    </row>
    <row r="64" spans="1:36" ht="15.95" customHeight="1" x14ac:dyDescent="0.25">
      <c r="A64" s="1">
        <v>92</v>
      </c>
      <c r="B64" s="2" t="e" vm="64">
        <v>#VALUE!</v>
      </c>
      <c r="C64" s="1" t="str">
        <f>_FV(Table1[[#This Row],[Company]],"Ticker symbol",TRUE)</f>
        <v>SNPS</v>
      </c>
      <c r="D64" s="7">
        <f>_FV(Table1[[#This Row],[Company]],"P/E",TRUE)</f>
        <v>149.25373099999999</v>
      </c>
      <c r="E64" s="7">
        <f>_FV(Table1[[#This Row],[Company]],"Beta")</f>
        <v>1.114255</v>
      </c>
      <c r="F64" s="4">
        <f>ABS(_FV(Table1[[#This Row],[Company]],"Change (%)",TRUE)/_FV(Table1[[#This Row],[Company]],"Beta"))</f>
        <v>1.0661832345378751E-3</v>
      </c>
      <c r="G64" s="4">
        <f>_FV(Table1[[#This Row],[Company]],"Change (%)",TRUE)</f>
        <v>1.188E-3</v>
      </c>
      <c r="H64" s="4">
        <f>_FV(Table1[[#This Row],[Company]],"Volume")/_FV(Table1[[#This Row],[Company]],"Volume average",TRUE)</f>
        <v>0.11060315764819265</v>
      </c>
      <c r="I64" s="4">
        <f>(Table1[% volume]/(Table1[[#Totals],[% volume]]))</f>
        <v>0.22065947289833818</v>
      </c>
      <c r="J64" s="4">
        <f>_FV(Table1[[#This Row],[Company]],"Volume")/_FV(Table1[[#This Row],[Company]],"Shares outstanding",TRUE)</f>
        <v>7.1561961249692451E-4</v>
      </c>
      <c r="K64" s="4">
        <f>(_FV(Table1[[#This Row],[Company]],"52 week high",TRUE)-_FV(Table1[[#This Row],[Company]],"52 week low",TRUE))/_FV(Table1[[#This Row],[Company]],"Price")</f>
        <v>0.20720526372559589</v>
      </c>
      <c r="L64" s="4">
        <f>(_FV(Table1[[#This Row],[Company]],"High",TRUE)-_FV(Table1[[#This Row],[Company]],"Low",TRUE))/_FV(Table1[[#This Row],[Company]],"Price")</f>
        <v>7.9818789774565302E-3</v>
      </c>
      <c r="M64" s="4">
        <f>(Table1[day range]/Table1[year range])</f>
        <v>3.8521603331597869E-2</v>
      </c>
      <c r="N64" s="6">
        <f>_FV(Table1[[#This Row],[Company]],"Market cap",TRUE)</f>
        <v>13786488838.08</v>
      </c>
      <c r="O64" s="6">
        <f>_FV(Table1[[#This Row],[Company]],"Previous close",TRUE)*_FV(Table1[[#This Row],[Company]],"Change (%)",TRUE)*_FV(Table1[[#This Row],[Company]],"Shares outstanding",TRUE)</f>
        <v>16378348.739639062</v>
      </c>
      <c r="P64" s="4">
        <f>(_FV(Table1[[#This Row],[Company]],"Price")-_FV(Table1[[#This Row],[Company]],"52 week low",TRUE))/_FV(Table1[[#This Row],[Company]],"Price",TRUE)</f>
        <v>0.18466184877575226</v>
      </c>
      <c r="Q64" s="8">
        <f>_FV(Table1[[#This Row],[Company]],"52 week low",TRUE)</f>
        <v>75.59</v>
      </c>
      <c r="R64" s="8">
        <f>_FV(Table1[[#This Row],[Company]],"Low")</f>
        <v>92.17</v>
      </c>
      <c r="S64" s="17">
        <f>_FV(Table1[[#This Row],[Company]],"Price")</f>
        <v>92.71</v>
      </c>
      <c r="T64" s="8">
        <f>_FV(Table1[[#This Row],[Company]],"High")</f>
        <v>92.91</v>
      </c>
      <c r="U64" s="8">
        <f>_FV(Table1[[#This Row],[Company]],"52 week high",TRUE)</f>
        <v>94.8</v>
      </c>
      <c r="V64" s="4">
        <f>(_FV(Table1[[#This Row],[Company]],"52 week high",TRUE)-_FV(Table1[[#This Row],[Company]],"Price"))/_FV(Table1[[#This Row],[Company]],"Price",TRUE)</f>
        <v>2.2543414949843636E-2</v>
      </c>
      <c r="W64" s="4">
        <f>((_FV(Table1[[#This Row],[Company]],"Price")-_FV(Table1[[#This Row],[Company]],"52 week low",TRUE))/(Table1[year range]*_FV(Table1[[#This Row],[Company]],"Price")))</f>
        <v>0.89120249869859425</v>
      </c>
      <c r="X64" s="4">
        <f>((_FV(Table1[[#This Row],[Company]],"Price")-_FV(Table1[[#This Row],[Company]],"Low",TRUE))/(_FV(Table1[[#This Row],[Company]],"High",TRUE)-_FV(Table1[[#This Row],[Company]],"Low",TRUE)))</f>
        <v>0.72972972972972405</v>
      </c>
      <c r="Y64" s="8">
        <f>_FV(Table1[[#This Row],[Company]],"Previous close",TRUE)</f>
        <v>92.6</v>
      </c>
      <c r="Z64" s="13">
        <f>_FV(Table1[[#This Row],[Company]],"Change")</f>
        <v>0.11</v>
      </c>
      <c r="AA64" s="8">
        <f>_FV(Table1[[#This Row],[Company]],"Open")</f>
        <v>92.67</v>
      </c>
      <c r="AB64" s="1">
        <v>0.16400000000000001</v>
      </c>
      <c r="AC64" s="19">
        <f>AB64*_FV(Table1[[#This Row],[Company]],"Change (%)",TRUE)/100</f>
        <v>1.9483200000000002E-6</v>
      </c>
      <c r="AD64" s="5">
        <f>_FV(Table1[[#This Row],[Company]],"Volume")</f>
        <v>106543</v>
      </c>
      <c r="AE64" s="5">
        <f>_FV(Table1[[#This Row],[Company]],"Volume average",TRUE)</f>
        <v>963290.76190476201</v>
      </c>
      <c r="AF64" s="5">
        <f>_FV(Table1[[#This Row],[Company]],"Shares outstanding",TRUE)</f>
        <v>148882168.877754</v>
      </c>
      <c r="AG64" s="1" t="str">
        <f>_FV(Table1[[#This Row],[Company]],"Last trade time",TRUE)</f>
        <v>8/08/2018 15:08:07</v>
      </c>
      <c r="AH64" s="1" t="str">
        <f>_FV(Table1[[#This Row],[Company]],"Industry")</f>
        <v>Software - Application</v>
      </c>
      <c r="AJ64"/>
    </row>
    <row r="65" spans="1:36" ht="15.95" customHeight="1" x14ac:dyDescent="0.25">
      <c r="A65" s="1">
        <v>31</v>
      </c>
      <c r="B65" s="2" t="e" vm="65">
        <v>#VALUE!</v>
      </c>
      <c r="C65" s="1" t="str">
        <f>_FV(Table1[[#This Row],[Company]],"Ticker symbol",TRUE)</f>
        <v>CSX</v>
      </c>
      <c r="D65" s="7">
        <f>_FV(Table1[[#This Row],[Company]],"P/E",TRUE)</f>
        <v>10.548522999999999</v>
      </c>
      <c r="E65" s="7">
        <f>_FV(Table1[[#This Row],[Company]],"Beta")</f>
        <v>1.21661</v>
      </c>
      <c r="F65" s="4">
        <f>ABS(_FV(Table1[[#This Row],[Company]],"Change (%)",TRUE)/_FV(Table1[[#This Row],[Company]],"Beta"))</f>
        <v>1.0192255529709604E-3</v>
      </c>
      <c r="G65" s="4">
        <f>_FV(Table1[[#This Row],[Company]],"Change (%)",TRUE)</f>
        <v>1.24E-3</v>
      </c>
      <c r="H65" s="4">
        <f>_FV(Table1[[#This Row],[Company]],"Volume")/_FV(Table1[[#This Row],[Company]],"Volume average",TRUE)</f>
        <v>0.13879304795256442</v>
      </c>
      <c r="I65" s="4">
        <f>(Table1[% volume]/(Table1[[#Totals],[% volume]]))</f>
        <v>0.27689987749338996</v>
      </c>
      <c r="J65" s="4">
        <f>_FV(Table1[[#This Row],[Company]],"Volume")/_FV(Table1[[#This Row],[Company]],"Shares outstanding",TRUE)</f>
        <v>7.6496442605745269E-4</v>
      </c>
      <c r="K65" s="4">
        <f>(_FV(Table1[[#This Row],[Company]],"52 week high",TRUE)-_FV(Table1[[#This Row],[Company]],"52 week low",TRUE))/_FV(Table1[[#This Row],[Company]],"Price")</f>
        <v>0.34115299944964228</v>
      </c>
      <c r="L65" s="4">
        <f>(_FV(Table1[[#This Row],[Company]],"High",TRUE)-_FV(Table1[[#This Row],[Company]],"Low",TRUE))/_FV(Table1[[#This Row],[Company]],"Price")</f>
        <v>9.1276829939460052E-3</v>
      </c>
      <c r="M65" s="4">
        <f>(Table1[day range]/Table1[year range])</f>
        <v>2.6755394232708032E-2</v>
      </c>
      <c r="N65" s="6">
        <f>_FV(Table1[[#This Row],[Company]],"Market cap",TRUE)</f>
        <v>62263765382.5</v>
      </c>
      <c r="O65" s="6">
        <f>_FV(Table1[[#This Row],[Company]],"Previous close",TRUE)*_FV(Table1[[#This Row],[Company]],"Change (%)",TRUE)*_FV(Table1[[#This Row],[Company]],"Shares outstanding",TRUE)</f>
        <v>77207069.074300006</v>
      </c>
      <c r="P65" s="4">
        <f>(_FV(Table1[[#This Row],[Company]],"Price")-_FV(Table1[[#This Row],[Company]],"52 week low",TRUE))/_FV(Table1[[#This Row],[Company]],"Price",TRUE)</f>
        <v>0.33805723720418279</v>
      </c>
      <c r="Q65" s="8">
        <f>_FV(Table1[[#This Row],[Company]],"52 week low",TRUE)</f>
        <v>48.11</v>
      </c>
      <c r="R65" s="8">
        <f>_FV(Table1[[#This Row],[Company]],"Low")</f>
        <v>72.19</v>
      </c>
      <c r="S65" s="17">
        <f>_FV(Table1[[#This Row],[Company]],"Price")</f>
        <v>72.680000000000007</v>
      </c>
      <c r="T65" s="8">
        <f>_FV(Table1[[#This Row],[Company]],"High")</f>
        <v>72.853399999999993</v>
      </c>
      <c r="U65" s="8">
        <f>_FV(Table1[[#This Row],[Company]],"52 week high",TRUE)</f>
        <v>72.905000000000001</v>
      </c>
      <c r="V65" s="4">
        <f>(_FV(Table1[[#This Row],[Company]],"52 week high",TRUE)-_FV(Table1[[#This Row],[Company]],"Price"))/_FV(Table1[[#This Row],[Company]],"Price",TRUE)</f>
        <v>3.0957622454594702E-3</v>
      </c>
      <c r="W65" s="4">
        <f>((_FV(Table1[[#This Row],[Company]],"Price")-_FV(Table1[[#This Row],[Company]],"52 week low",TRUE))/(Table1[year range]*_FV(Table1[[#This Row],[Company]],"Price")))</f>
        <v>0.99092558983666079</v>
      </c>
      <c r="X65" s="4">
        <f>((_FV(Table1[[#This Row],[Company]],"Price")-_FV(Table1[[#This Row],[Company]],"Low",TRUE))/(_FV(Table1[[#This Row],[Company]],"High",TRUE)-_FV(Table1[[#This Row],[Company]],"Low",TRUE)))</f>
        <v>0.73861923424783271</v>
      </c>
      <c r="Y65" s="8">
        <f>_FV(Table1[[#This Row],[Company]],"Previous close",TRUE)</f>
        <v>72.59</v>
      </c>
      <c r="Z65" s="13">
        <f>_FV(Table1[[#This Row],[Company]],"Change")</f>
        <v>0.09</v>
      </c>
      <c r="AA65" s="8">
        <f>_FV(Table1[[#This Row],[Company]],"Open")</f>
        <v>72.59</v>
      </c>
      <c r="AB65" s="1">
        <v>0.73099999999999998</v>
      </c>
      <c r="AC65" s="19">
        <f>AB65*_FV(Table1[[#This Row],[Company]],"Change (%)",TRUE)/100</f>
        <v>9.0644000000000008E-6</v>
      </c>
      <c r="AD65" s="5">
        <f>_FV(Table1[[#This Row],[Company]],"Volume")</f>
        <v>656145</v>
      </c>
      <c r="AE65" s="5">
        <f>_FV(Table1[[#This Row],[Company]],"Volume average",TRUE)</f>
        <v>4727506.2380952397</v>
      </c>
      <c r="AF65" s="5">
        <f>_FV(Table1[[#This Row],[Company]],"Shares outstanding",TRUE)</f>
        <v>857745769.14864302</v>
      </c>
      <c r="AG65" s="1" t="str">
        <f>_FV(Table1[[#This Row],[Company]],"Last trade time",TRUE)</f>
        <v>8/08/2018 15:07:07</v>
      </c>
      <c r="AH65" s="1" t="str">
        <f>_FV(Table1[[#This Row],[Company]],"Industry")</f>
        <v>Railroads</v>
      </c>
      <c r="AJ65"/>
    </row>
    <row r="66" spans="1:36" ht="15.95" customHeight="1" x14ac:dyDescent="0.25">
      <c r="A66" s="1">
        <v>14</v>
      </c>
      <c r="B66" s="2" t="e" vm="66">
        <v>#VALUE!</v>
      </c>
      <c r="C66" s="1" t="str">
        <f>_FV(Table1[[#This Row],[Company]],"Ticker symbol",TRUE)</f>
        <v>ADBE</v>
      </c>
      <c r="D66" s="7">
        <f>_FV(Table1[[#This Row],[Company]],"P/E",TRUE)</f>
        <v>58.479531999999999</v>
      </c>
      <c r="E66" s="7">
        <f>_FV(Table1[[#This Row],[Company]],"Beta")</f>
        <v>1.1164909999999999</v>
      </c>
      <c r="F66" s="4">
        <f>ABS(_FV(Table1[[#This Row],[Company]],"Change (%)",TRUE)/_FV(Table1[[#This Row],[Company]],"Beta"))</f>
        <v>1.3076684003722376E-3</v>
      </c>
      <c r="G66" s="4">
        <f>_FV(Table1[[#This Row],[Company]],"Change (%)",TRUE)</f>
        <v>1.4599999999999999E-3</v>
      </c>
      <c r="H66" s="4">
        <f>_FV(Table1[[#This Row],[Company]],"Volume")/_FV(Table1[[#This Row],[Company]],"Volume average",TRUE)</f>
        <v>0.389897149474626</v>
      </c>
      <c r="I66" s="4">
        <f>(Table1[% volume]/(Table1[[#Totals],[% volume]]))</f>
        <v>0.77786657557548877</v>
      </c>
      <c r="J66" s="4">
        <f>_FV(Table1[[#This Row],[Company]],"Volume")/_FV(Table1[[#This Row],[Company]],"Shares outstanding",TRUE)</f>
        <v>9.8049952072972119E-4</v>
      </c>
      <c r="K66" s="4">
        <f>(_FV(Table1[[#This Row],[Company]],"52 week high",TRUE)-_FV(Table1[[#This Row],[Company]],"52 week low",TRUE))/_FV(Table1[[#This Row],[Company]],"Price")</f>
        <v>0.47221018631583089</v>
      </c>
      <c r="L66" s="4">
        <f>(_FV(Table1[[#This Row],[Company]],"High",TRUE)-_FV(Table1[[#This Row],[Company]],"Low",TRUE))/_FV(Table1[[#This Row],[Company]],"Price")</f>
        <v>1.0044510970181634E-2</v>
      </c>
      <c r="M66" s="4">
        <f>(Table1[day range]/Table1[year range])</f>
        <v>2.1271271271271368E-2</v>
      </c>
      <c r="N66" s="6">
        <f>_FV(Table1[[#This Row],[Company]],"Market cap",TRUE)</f>
        <v>124291071972.48</v>
      </c>
      <c r="O66" s="6">
        <f>_FV(Table1[[#This Row],[Company]],"Previous close",TRUE)*_FV(Table1[[#This Row],[Company]],"Change (%)",TRUE)*_FV(Table1[[#This Row],[Company]],"Shares outstanding",TRUE)</f>
        <v>181464965.0798209</v>
      </c>
      <c r="P66" s="4">
        <f>(_FV(Table1[[#This Row],[Company]],"Price")-_FV(Table1[[#This Row],[Company]],"52 week low",TRUE))/_FV(Table1[[#This Row],[Company]],"Price",TRUE)</f>
        <v>0.43297750817347469</v>
      </c>
      <c r="Q66" s="8">
        <f>_FV(Table1[[#This Row],[Company]],"52 week low",TRUE)</f>
        <v>143.94999999999999</v>
      </c>
      <c r="R66" s="8">
        <f>_FV(Table1[[#This Row],[Company]],"Low")</f>
        <v>251.63</v>
      </c>
      <c r="S66" s="17">
        <f>_FV(Table1[[#This Row],[Company]],"Price")</f>
        <v>253.87</v>
      </c>
      <c r="T66" s="8">
        <f>_FV(Table1[[#This Row],[Company]],"High")</f>
        <v>254.18</v>
      </c>
      <c r="U66" s="8">
        <f>_FV(Table1[[#This Row],[Company]],"52 week high",TRUE)</f>
        <v>263.83</v>
      </c>
      <c r="V66" s="4">
        <f>(_FV(Table1[[#This Row],[Company]],"52 week high",TRUE)-_FV(Table1[[#This Row],[Company]],"Price"))/_FV(Table1[[#This Row],[Company]],"Price",TRUE)</f>
        <v>3.9232678142356245E-2</v>
      </c>
      <c r="W66" s="4">
        <f>((_FV(Table1[[#This Row],[Company]],"Price")-_FV(Table1[[#This Row],[Company]],"52 week low",TRUE))/(Table1[year range]*_FV(Table1[[#This Row],[Company]],"Price")))</f>
        <v>0.91691691691691712</v>
      </c>
      <c r="X66" s="4">
        <f>((_FV(Table1[[#This Row],[Company]],"Price")-_FV(Table1[[#This Row],[Company]],"Low",TRUE))/(_FV(Table1[[#This Row],[Company]],"High",TRUE)-_FV(Table1[[#This Row],[Company]],"Low",TRUE)))</f>
        <v>0.87843137254901926</v>
      </c>
      <c r="Y66" s="8">
        <f>_FV(Table1[[#This Row],[Company]],"Previous close",TRUE)</f>
        <v>253.5</v>
      </c>
      <c r="Z66" s="13">
        <f>_FV(Table1[[#This Row],[Company]],"Change")</f>
        <v>0.37</v>
      </c>
      <c r="AA66" s="8">
        <f>_FV(Table1[[#This Row],[Company]],"Open")</f>
        <v>252.95</v>
      </c>
      <c r="AB66" s="1">
        <v>1.4910000000000001</v>
      </c>
      <c r="AC66" s="19">
        <f>AB66*_FV(Table1[[#This Row],[Company]],"Change (%)",TRUE)/100</f>
        <v>2.17686E-5</v>
      </c>
      <c r="AD66" s="5">
        <f>_FV(Table1[[#This Row],[Company]],"Volume")</f>
        <v>480739</v>
      </c>
      <c r="AE66" s="5">
        <f>_FV(Table1[[#This Row],[Company]],"Volume average",TRUE)</f>
        <v>1232989.265625</v>
      </c>
      <c r="AF66" s="5">
        <f>_FV(Table1[[#This Row],[Company]],"Shares outstanding",TRUE)</f>
        <v>490300086.67645001</v>
      </c>
      <c r="AG66" s="1" t="str">
        <f>_FV(Table1[[#This Row],[Company]],"Last trade time",TRUE)</f>
        <v>8/08/2018 15:09:08</v>
      </c>
      <c r="AH66" s="1" t="str">
        <f>_FV(Table1[[#This Row],[Company]],"Industry")</f>
        <v>Software - Application</v>
      </c>
      <c r="AJ66"/>
    </row>
    <row r="67" spans="1:36" ht="15.95" customHeight="1" x14ac:dyDescent="0.25">
      <c r="A67" s="1">
        <v>8</v>
      </c>
      <c r="B67" s="2" t="e" vm="67">
        <v>#VALUE!</v>
      </c>
      <c r="C67" s="1" t="str">
        <f>_FV(Table1[[#This Row],[Company]],"Ticker symbol",TRUE)</f>
        <v>CSCO</v>
      </c>
      <c r="D67" s="7">
        <f>_FV(Table1[[#This Row],[Company]],"P/E",TRUE)</f>
        <v>22.935780000000001</v>
      </c>
      <c r="E67" s="7">
        <f>_FV(Table1[[#This Row],[Company]],"Beta")</f>
        <v>1.071037</v>
      </c>
      <c r="F67" s="4">
        <f>ABS(_FV(Table1[[#This Row],[Company]],"Change (%)",TRUE)/_FV(Table1[[#This Row],[Company]],"Beta"))</f>
        <v>1.7142264926421778E-3</v>
      </c>
      <c r="G67" s="4">
        <f>_FV(Table1[[#This Row],[Company]],"Change (%)",TRUE)</f>
        <v>1.8360000000000002E-3</v>
      </c>
      <c r="H67" s="4">
        <f>_FV(Table1[[#This Row],[Company]],"Volume")/_FV(Table1[[#This Row],[Company]],"Volume average",TRUE)</f>
        <v>0.40071821638602911</v>
      </c>
      <c r="I67" s="4">
        <f>(Table1[% volume]/(Table1[[#Totals],[% volume]]))</f>
        <v>0.79945520804892056</v>
      </c>
      <c r="J67" s="4">
        <f>_FV(Table1[[#This Row],[Company]],"Volume")/_FV(Table1[[#This Row],[Company]],"Shares outstanding",TRUE)</f>
        <v>6.3629586288021709E-4</v>
      </c>
      <c r="K67" s="4">
        <f>(_FV(Table1[[#This Row],[Company]],"52 week high",TRUE)-_FV(Table1[[#This Row],[Company]],"52 week low",TRUE))/_FV(Table1[[#This Row],[Company]],"Price")</f>
        <v>0.36669720568025649</v>
      </c>
      <c r="L67" s="4">
        <f>(_FV(Table1[[#This Row],[Company]],"High",TRUE)-_FV(Table1[[#This Row],[Company]],"Low",TRUE))/_FV(Table1[[#This Row],[Company]],"Price")</f>
        <v>5.267979844251122E-3</v>
      </c>
      <c r="M67" s="4">
        <f>(Table1[day range]/Table1[year range])</f>
        <v>1.4366021236727295E-2</v>
      </c>
      <c r="N67" s="6">
        <f>_FV(Table1[[#This Row],[Company]],"Market cap",TRUE)</f>
        <v>204975133500.98999</v>
      </c>
      <c r="O67" s="6">
        <f>_FV(Table1[[#This Row],[Company]],"Previous close",TRUE)*_FV(Table1[[#This Row],[Company]],"Change (%)",TRUE)*_FV(Table1[[#This Row],[Company]],"Shares outstanding",TRUE)</f>
        <v>376334345.10781729</v>
      </c>
      <c r="P67" s="4">
        <f>(_FV(Table1[[#This Row],[Company]],"Price")-_FV(Table1[[#This Row],[Company]],"52 week low",TRUE))/_FV(Table1[[#This Row],[Company]],"Price",TRUE)</f>
        <v>0.30462666055886389</v>
      </c>
      <c r="Q67" s="8">
        <f>_FV(Table1[[#This Row],[Company]],"52 week low",TRUE)</f>
        <v>30.36</v>
      </c>
      <c r="R67" s="8">
        <f>_FV(Table1[[#This Row],[Company]],"Low")</f>
        <v>43.44</v>
      </c>
      <c r="S67" s="17">
        <f>_FV(Table1[[#This Row],[Company]],"Price")</f>
        <v>43.66</v>
      </c>
      <c r="T67" s="8">
        <f>_FV(Table1[[#This Row],[Company]],"High")</f>
        <v>43.67</v>
      </c>
      <c r="U67" s="8">
        <f>_FV(Table1[[#This Row],[Company]],"52 week high",TRUE)</f>
        <v>46.37</v>
      </c>
      <c r="V67" s="4">
        <f>(_FV(Table1[[#This Row],[Company]],"52 week high",TRUE)-_FV(Table1[[#This Row],[Company]],"Price"))/_FV(Table1[[#This Row],[Company]],"Price",TRUE)</f>
        <v>6.2070545121392602E-2</v>
      </c>
      <c r="W67" s="4">
        <f>((_FV(Table1[[#This Row],[Company]],"Price")-_FV(Table1[[#This Row],[Company]],"52 week low",TRUE))/(Table1[year range]*_FV(Table1[[#This Row],[Company]],"Price")))</f>
        <v>0.83073079325421606</v>
      </c>
      <c r="X67" s="4">
        <f>((_FV(Table1[[#This Row],[Company]],"Price")-_FV(Table1[[#This Row],[Company]],"Low",TRUE))/(_FV(Table1[[#This Row],[Company]],"High",TRUE)-_FV(Table1[[#This Row],[Company]],"Low",TRUE)))</f>
        <v>0.95652173913041327</v>
      </c>
      <c r="Y67" s="8">
        <f>_FV(Table1[[#This Row],[Company]],"Previous close",TRUE)</f>
        <v>43.58</v>
      </c>
      <c r="Z67" s="13">
        <f>_FV(Table1[[#This Row],[Company]],"Change")</f>
        <v>0.08</v>
      </c>
      <c r="AA67" s="8">
        <f>_FV(Table1[[#This Row],[Company]],"Open")</f>
        <v>43.64</v>
      </c>
      <c r="AB67" s="1">
        <v>2.3780000000000001</v>
      </c>
      <c r="AC67" s="19">
        <f>AB67*_FV(Table1[[#This Row],[Company]],"Change (%)",TRUE)/100</f>
        <v>4.3660080000000004E-5</v>
      </c>
      <c r="AD67" s="5">
        <f>_FV(Table1[[#This Row],[Company]],"Volume")</f>
        <v>2992768</v>
      </c>
      <c r="AE67" s="5">
        <f>_FV(Table1[[#This Row],[Company]],"Volume average",TRUE)</f>
        <v>7468509.984375</v>
      </c>
      <c r="AF67" s="5">
        <f>_FV(Table1[[#This Row],[Company]],"Shares outstanding",TRUE)</f>
        <v>4703422062.8955898</v>
      </c>
      <c r="AG67" s="1" t="str">
        <f>_FV(Table1[[#This Row],[Company]],"Last trade time",TRUE)</f>
        <v>8/08/2018 15:07:07</v>
      </c>
      <c r="AH67" s="1" t="str">
        <f>_FV(Table1[[#This Row],[Company]],"Industry")</f>
        <v>Communication Equipment</v>
      </c>
      <c r="AJ67"/>
    </row>
    <row r="68" spans="1:36" ht="15.95" customHeight="1" x14ac:dyDescent="0.25">
      <c r="A68" s="1">
        <v>50</v>
      </c>
      <c r="B68" s="2" t="e" vm="68">
        <v>#VALUE!</v>
      </c>
      <c r="C68" s="1" t="str">
        <f>_FV(Table1[[#This Row],[Company]],"Ticker symbol",TRUE)</f>
        <v>EBAY</v>
      </c>
      <c r="D68" s="7">
        <f>_FV(Table1[[#This Row],[Company]],"P/E",TRUE)</f>
        <v>6.3613229999999996</v>
      </c>
      <c r="E68" s="7">
        <f>_FV(Table1[[#This Row],[Company]],"Beta")</f>
        <v>1.218375</v>
      </c>
      <c r="F68" s="4">
        <f>ABS(_FV(Table1[[#This Row],[Company]],"Change (%)",TRUE)/_FV(Table1[[#This Row],[Company]],"Beta"))</f>
        <v>1.7006258335898225E-3</v>
      </c>
      <c r="G68" s="4">
        <f>_FV(Table1[[#This Row],[Company]],"Change (%)",TRUE)</f>
        <v>2.0720000000000001E-3</v>
      </c>
      <c r="H68" s="4">
        <f>_FV(Table1[[#This Row],[Company]],"Volume")/_FV(Table1[[#This Row],[Company]],"Volume average",TRUE)</f>
        <v>0.18253360850740996</v>
      </c>
      <c r="I68" s="4">
        <f>(Table1[% volume]/(Table1[[#Totals],[% volume]]))</f>
        <v>0.36416473720933479</v>
      </c>
      <c r="J68" s="4">
        <f>_FV(Table1[[#This Row],[Company]],"Volume")/_FV(Table1[[#This Row],[Company]],"Shares outstanding",TRUE)</f>
        <v>1.1743160274087306E-3</v>
      </c>
      <c r="K68" s="4">
        <f>(_FV(Table1[[#This Row],[Company]],"52 week high",TRUE)-_FV(Table1[[#This Row],[Company]],"52 week low",TRUE))/_FV(Table1[[#This Row],[Company]],"Price")</f>
        <v>0.41757754800590857</v>
      </c>
      <c r="L68" s="4">
        <f>(_FV(Table1[[#This Row],[Company]],"High",TRUE)-_FV(Table1[[#This Row],[Company]],"Low",TRUE))/_FV(Table1[[#This Row],[Company]],"Price")</f>
        <v>9.4534711964549562E-3</v>
      </c>
      <c r="M68" s="4">
        <f>(Table1[day range]/Table1[year range])</f>
        <v>2.2638839759462338E-2</v>
      </c>
      <c r="N68" s="6">
        <f>_FV(Table1[[#This Row],[Company]],"Market cap",TRUE)</f>
        <v>33516045324.57</v>
      </c>
      <c r="O68" s="6">
        <f>_FV(Table1[[#This Row],[Company]],"Previous close",TRUE)*_FV(Table1[[#This Row],[Company]],"Change (%)",TRUE)*_FV(Table1[[#This Row],[Company]],"Shares outstanding",TRUE)</f>
        <v>69445245.912509039</v>
      </c>
      <c r="P68" s="4">
        <f>(_FV(Table1[[#This Row],[Company]],"Price")-_FV(Table1[[#This Row],[Company]],"52 week low",TRUE))/_FV(Table1[[#This Row],[Company]],"Price",TRUE)</f>
        <v>2.9394387001477239E-2</v>
      </c>
      <c r="Q68" s="8">
        <f>_FV(Table1[[#This Row],[Company]],"52 week low",TRUE)</f>
        <v>32.854999999999997</v>
      </c>
      <c r="R68" s="8">
        <f>_FV(Table1[[#This Row],[Company]],"Low")</f>
        <v>33.630000000000003</v>
      </c>
      <c r="S68" s="17">
        <f>_FV(Table1[[#This Row],[Company]],"Price")</f>
        <v>33.85</v>
      </c>
      <c r="T68" s="8">
        <f>_FV(Table1[[#This Row],[Company]],"High")</f>
        <v>33.950000000000003</v>
      </c>
      <c r="U68" s="8">
        <f>_FV(Table1[[#This Row],[Company]],"52 week high",TRUE)</f>
        <v>46.99</v>
      </c>
      <c r="V68" s="4">
        <f>(_FV(Table1[[#This Row],[Company]],"52 week high",TRUE)-_FV(Table1[[#This Row],[Company]],"Price"))/_FV(Table1[[#This Row],[Company]],"Price",TRUE)</f>
        <v>0.38818316100443129</v>
      </c>
      <c r="W68" s="4">
        <f>((_FV(Table1[[#This Row],[Company]],"Price")-_FV(Table1[[#This Row],[Company]],"52 week low",TRUE))/(Table1[year range]*_FV(Table1[[#This Row],[Company]],"Price")))</f>
        <v>7.0392642377078471E-2</v>
      </c>
      <c r="X68" s="4">
        <f>((_FV(Table1[[#This Row],[Company]],"Price")-_FV(Table1[[#This Row],[Company]],"Low",TRUE))/(_FV(Table1[[#This Row],[Company]],"High",TRUE)-_FV(Table1[[#This Row],[Company]],"Low",TRUE)))</f>
        <v>0.68749999999999589</v>
      </c>
      <c r="Y68" s="8">
        <f>_FV(Table1[[#This Row],[Company]],"Previous close",TRUE)</f>
        <v>33.78</v>
      </c>
      <c r="Z68" s="13">
        <f>_FV(Table1[[#This Row],[Company]],"Change")</f>
        <v>7.0000000000000007E-2</v>
      </c>
      <c r="AA68" s="8">
        <f>_FV(Table1[[#This Row],[Company]],"Open")</f>
        <v>33.78</v>
      </c>
      <c r="AB68" s="1">
        <v>0.39900000000000002</v>
      </c>
      <c r="AC68" s="19">
        <f>AB68*_FV(Table1[[#This Row],[Company]],"Change (%)",TRUE)/100</f>
        <v>8.2672800000000016E-6</v>
      </c>
      <c r="AD68" s="5">
        <f>_FV(Table1[[#This Row],[Company]],"Volume")</f>
        <v>1165140</v>
      </c>
      <c r="AE68" s="5">
        <f>_FV(Table1[[#This Row],[Company]],"Volume average",TRUE)</f>
        <v>6383153.2698412696</v>
      </c>
      <c r="AF68" s="5">
        <f>_FV(Table1[[#This Row],[Company]],"Shares outstanding",TRUE)</f>
        <v>992186066.44671404</v>
      </c>
      <c r="AG68" s="1" t="str">
        <f>_FV(Table1[[#This Row],[Company]],"Last trade time",TRUE)</f>
        <v>8/08/2018 15:08:08</v>
      </c>
      <c r="AH68" s="1" t="str">
        <f>_FV(Table1[[#This Row],[Company]],"Industry")</f>
        <v>Specialty Retail</v>
      </c>
      <c r="AJ68"/>
    </row>
    <row r="69" spans="1:36" ht="15.95" customHeight="1" x14ac:dyDescent="0.25">
      <c r="A69" s="1">
        <v>86</v>
      </c>
      <c r="B69" s="2" t="e" vm="69">
        <v>#VALUE!</v>
      </c>
      <c r="C69" s="1" t="str">
        <f>_FV(Table1[[#This Row],[Company]],"Ticker symbol",TRUE)</f>
        <v>MELI</v>
      </c>
      <c r="D69" s="7">
        <f>_FV(Table1[[#This Row],[Company]],"P/E",TRUE)</f>
        <v>1000</v>
      </c>
      <c r="E69" s="7">
        <f>_FV(Table1[[#This Row],[Company]],"Beta")</f>
        <v>2.0431949999999999</v>
      </c>
      <c r="F69" s="4">
        <f>ABS(_FV(Table1[[#This Row],[Company]],"Change (%)",TRUE)/_FV(Table1[[#This Row],[Company]],"Beta"))</f>
        <v>1.0273126157806769E-3</v>
      </c>
      <c r="G69" s="4">
        <f>_FV(Table1[[#This Row],[Company]],"Change (%)",TRUE)</f>
        <v>2.0990000000000002E-3</v>
      </c>
      <c r="H69" s="4">
        <f>_FV(Table1[[#This Row],[Company]],"Volume")/_FV(Table1[[#This Row],[Company]],"Volume average",TRUE)</f>
        <v>0.19537643967775473</v>
      </c>
      <c r="I69" s="4">
        <f>(Table1[% volume]/(Table1[[#Totals],[% volume]]))</f>
        <v>0.38978690222549722</v>
      </c>
      <c r="J69" s="4">
        <f>_FV(Table1[[#This Row],[Company]],"Volume")/_FV(Table1[[#This Row],[Company]],"Shares outstanding",TRUE)</f>
        <v>3.38524341542464E-3</v>
      </c>
      <c r="K69" s="4">
        <f>(_FV(Table1[[#This Row],[Company]],"52 week high",TRUE)-_FV(Table1[[#This Row],[Company]],"52 week low",TRUE))/_FV(Table1[[#This Row],[Company]],"Price")</f>
        <v>0.5763436540503315</v>
      </c>
      <c r="L69" s="4">
        <f>(_FV(Table1[[#This Row],[Company]],"High",TRUE)-_FV(Table1[[#This Row],[Company]],"Low",TRUE))/_FV(Table1[[#This Row],[Company]],"Price")</f>
        <v>2.3136101466326168E-2</v>
      </c>
      <c r="M69" s="4">
        <f>(Table1[day range]/Table1[year range])</f>
        <v>4.0142892705999529E-2</v>
      </c>
      <c r="N69" s="6">
        <f>_FV(Table1[[#This Row],[Company]],"Market cap",TRUE)</f>
        <v>15593731522.959999</v>
      </c>
      <c r="O69" s="6">
        <f>_FV(Table1[[#This Row],[Company]],"Previous close",TRUE)*_FV(Table1[[#This Row],[Company]],"Change (%)",TRUE)*_FV(Table1[[#This Row],[Company]],"Shares outstanding",TRUE)</f>
        <v>32731242.466693051</v>
      </c>
      <c r="P69" s="4">
        <f>(_FV(Table1[[#This Row],[Company]],"Price")-_FV(Table1[[#This Row],[Company]],"52 week low",TRUE))/_FV(Table1[[#This Row],[Company]],"Price",TRUE)</f>
        <v>0.37714138138827513</v>
      </c>
      <c r="Q69" s="8">
        <f>_FV(Table1[[#This Row],[Company]],"52 week low",TRUE)</f>
        <v>217.06</v>
      </c>
      <c r="R69" s="8">
        <f>_FV(Table1[[#This Row],[Company]],"Low")</f>
        <v>348.07</v>
      </c>
      <c r="S69" s="17">
        <f>_FV(Table1[[#This Row],[Company]],"Price")</f>
        <v>348.49</v>
      </c>
      <c r="T69" s="8">
        <f>_FV(Table1[[#This Row],[Company]],"High")</f>
        <v>356.1327</v>
      </c>
      <c r="U69" s="8">
        <f>_FV(Table1[[#This Row],[Company]],"52 week high",TRUE)</f>
        <v>417.91</v>
      </c>
      <c r="V69" s="4">
        <f>(_FV(Table1[[#This Row],[Company]],"52 week high",TRUE)-_FV(Table1[[#This Row],[Company]],"Price"))/_FV(Table1[[#This Row],[Company]],"Price",TRUE)</f>
        <v>0.19920227266205634</v>
      </c>
      <c r="W69" s="4">
        <f>((_FV(Table1[[#This Row],[Company]],"Price")-_FV(Table1[[#This Row],[Company]],"52 week low",TRUE))/(Table1[year range]*_FV(Table1[[#This Row],[Company]],"Price")))</f>
        <v>0.65436893203883495</v>
      </c>
      <c r="X69" s="4">
        <f>((_FV(Table1[[#This Row],[Company]],"Price")-_FV(Table1[[#This Row],[Company]],"Low",TRUE))/(_FV(Table1[[#This Row],[Company]],"High",TRUE)-_FV(Table1[[#This Row],[Company]],"Low",TRUE)))</f>
        <v>5.2091731057836155E-2</v>
      </c>
      <c r="Y69" s="8">
        <f>_FV(Table1[[#This Row],[Company]],"Previous close",TRUE)</f>
        <v>347.76</v>
      </c>
      <c r="Z69" s="13">
        <f>_FV(Table1[[#This Row],[Company]],"Change")</f>
        <v>0.73</v>
      </c>
      <c r="AA69" s="8">
        <f>_FV(Table1[[#This Row],[Company]],"Open")</f>
        <v>348.07</v>
      </c>
      <c r="AB69" s="1">
        <v>0.186</v>
      </c>
      <c r="AC69" s="19">
        <f>AB69*_FV(Table1[[#This Row],[Company]],"Change (%)",TRUE)/100</f>
        <v>3.9041399999999999E-6</v>
      </c>
      <c r="AD69" s="5">
        <f>_FV(Table1[[#This Row],[Company]],"Volume")</f>
        <v>151796</v>
      </c>
      <c r="AE69" s="5">
        <f>_FV(Table1[[#This Row],[Company]],"Volume average",TRUE)</f>
        <v>776941.171875</v>
      </c>
      <c r="AF69" s="5">
        <f>_FV(Table1[[#This Row],[Company]],"Shares outstanding",TRUE)</f>
        <v>44840497.823096402</v>
      </c>
      <c r="AG69" s="1" t="str">
        <f>_FV(Table1[[#This Row],[Company]],"Last trade time",TRUE)</f>
        <v>8/08/2018 15:07:32</v>
      </c>
      <c r="AH69" s="1" t="str">
        <f>_FV(Table1[[#This Row],[Company]],"Industry")</f>
        <v>Specialty Retail</v>
      </c>
      <c r="AJ69"/>
    </row>
    <row r="70" spans="1:36" ht="15.95" customHeight="1" x14ac:dyDescent="0.25">
      <c r="A70" s="1">
        <v>0</v>
      </c>
      <c r="B70" s="2" t="e" vm="70">
        <v>#VALUE!</v>
      </c>
      <c r="C70" s="1" t="str">
        <f>_FV(Table1[[#This Row],[Company]],"Ticker symbol",TRUE)</f>
        <v>QQQ</v>
      </c>
      <c r="D70" s="1"/>
      <c r="E70" s="7"/>
      <c r="F70" s="4"/>
      <c r="G70" s="4">
        <f>_FV(Table1[[#This Row],[Company]],"Change (%)",TRUE)</f>
        <v>2.3110000000000001E-3</v>
      </c>
      <c r="H70" s="4">
        <f>_FV(Table1[[#This Row],[Company]],"Volume")/_FV(Table1[[#This Row],[Company]],"Volume average",TRUE)</f>
        <v>0.84510382162275366</v>
      </c>
      <c r="I70" s="4">
        <f>(Table1[% volume]/(Table1[[#Totals],[% volume]]))</f>
        <v>1.6860292941798782</v>
      </c>
      <c r="J70" s="4"/>
      <c r="K70" s="4">
        <f>(_FV(Table1[[#This Row],[Company]],"52 week high",TRUE)-_FV(Table1[[#This Row],[Company]],"52 week low",TRUE))/_FV(Table1[[#This Row],[Company]],"Price")</f>
        <v>0.23467091178569469</v>
      </c>
      <c r="L70" s="4">
        <f>(_FV(Table1[[#This Row],[Company]],"High",TRUE)-_FV(Table1[[#This Row],[Company]],"Low",TRUE))/_FV(Table1[[#This Row],[Company]],"Price")</f>
        <v>5.3246967118625397E-3</v>
      </c>
      <c r="M70" s="4">
        <f>(Table1[day range]/Table1[year range])</f>
        <v>2.2690058479532135E-2</v>
      </c>
      <c r="N70" s="6"/>
      <c r="O70" s="6"/>
      <c r="P70" s="4">
        <f>(_FV(Table1[[#This Row],[Company]],"Price")-_FV(Table1[[#This Row],[Company]],"52 week low",TRUE))/_FV(Table1[[#This Row],[Company]],"Price",TRUE)</f>
        <v>0.23049898446506001</v>
      </c>
      <c r="Q70" s="8">
        <f>_FV(Table1[[#This Row],[Company]],"52 week low",TRUE)</f>
        <v>140.18</v>
      </c>
      <c r="R70" s="8">
        <f>_FV(Table1[[#This Row],[Company]],"Low")</f>
        <v>181.06</v>
      </c>
      <c r="S70" s="17">
        <f>_FV(Table1[[#This Row],[Company]],"Price")</f>
        <v>182.17</v>
      </c>
      <c r="T70" s="8">
        <f>_FV(Table1[[#This Row],[Company]],"High")</f>
        <v>182.03</v>
      </c>
      <c r="U70" s="8">
        <f>_FV(Table1[[#This Row],[Company]],"52 week high",TRUE)</f>
        <v>182.93</v>
      </c>
      <c r="V70" s="4">
        <f>(_FV(Table1[[#This Row],[Company]],"52 week high",TRUE)-_FV(Table1[[#This Row],[Company]],"Price"))/_FV(Table1[[#This Row],[Company]],"Price",TRUE)</f>
        <v>4.1719273206346783E-3</v>
      </c>
      <c r="W70" s="4">
        <f>((_FV(Table1[[#This Row],[Company]],"Price")-_FV(Table1[[#This Row],[Company]],"52 week low",TRUE))/(Table1[year range]*_FV(Table1[[#This Row],[Company]],"Price")))</f>
        <v>0.98222222222222177</v>
      </c>
      <c r="X70" s="4">
        <f>((_FV(Table1[[#This Row],[Company]],"Price")-_FV(Table1[[#This Row],[Company]],"Low",TRUE))/(_FV(Table1[[#This Row],[Company]],"High",TRUE)-_FV(Table1[[#This Row],[Company]],"Low",TRUE)))</f>
        <v>1.1443298969072027</v>
      </c>
      <c r="Y70" s="8">
        <f>_FV(Table1[[#This Row],[Company]],"Previous close",TRUE)</f>
        <v>181.75</v>
      </c>
      <c r="Z70" s="13">
        <f>_FV(Table1[[#This Row],[Company]],"Change")</f>
        <v>0.42</v>
      </c>
      <c r="AA70" s="8">
        <f>_FV(Table1[[#This Row],[Company]],"Open")</f>
        <v>181.55</v>
      </c>
      <c r="AB70" s="1"/>
      <c r="AC70" s="19"/>
      <c r="AD70" s="1">
        <f>_FV(Table1[[#This Row],[Company]],"Volume")</f>
        <v>6647669</v>
      </c>
      <c r="AE70" s="5">
        <f>_FV(Table1[[#This Row],[Company]],"Volume average",TRUE)</f>
        <v>7866097.4307692302</v>
      </c>
      <c r="AF70" s="1"/>
      <c r="AG70" s="1" t="str">
        <f>_FV(Table1[[#This Row],[Company]],"Last trade time",TRUE)</f>
        <v>8/08/2018 15:09:02</v>
      </c>
      <c r="AH70" s="1" t="e" vm="15">
        <f>_FV(Table1[[#This Row],[Company]],"Industry")</f>
        <v>#VALUE!</v>
      </c>
      <c r="AJ70"/>
    </row>
    <row r="71" spans="1:36" ht="15.95" customHeight="1" x14ac:dyDescent="0.25">
      <c r="A71" s="1">
        <v>81</v>
      </c>
      <c r="B71" s="2" t="e" vm="71">
        <v>#VALUE!</v>
      </c>
      <c r="C71" s="1" t="str">
        <f>_FV(Table1[[#This Row],[Company]],"Ticker symbol",TRUE)</f>
        <v>MXIM</v>
      </c>
      <c r="D71" s="7">
        <f>_FV(Table1[[#This Row],[Company]],"P/E",TRUE)</f>
        <v>41.666666999999997</v>
      </c>
      <c r="E71" s="7">
        <f>_FV(Table1[[#This Row],[Company]],"Beta")</f>
        <v>1.1995180000000001</v>
      </c>
      <c r="F71" s="4">
        <f>ABS(_FV(Table1[[#This Row],[Company]],"Change (%)",TRUE)/_FV(Table1[[#This Row],[Company]],"Beta"))</f>
        <v>1.9732926058633549E-3</v>
      </c>
      <c r="G71" s="4">
        <f>_FV(Table1[[#This Row],[Company]],"Change (%)",TRUE)</f>
        <v>2.3669999999999997E-3</v>
      </c>
      <c r="H71" s="4">
        <f>_FV(Table1[[#This Row],[Company]],"Volume")/_FV(Table1[[#This Row],[Company]],"Volume average",TRUE)</f>
        <v>0.11269080140642616</v>
      </c>
      <c r="I71" s="4">
        <f>(Table1[% volume]/(Table1[[#Totals],[% volume]]))</f>
        <v>0.22482443871926511</v>
      </c>
      <c r="J71" s="4">
        <f>_FV(Table1[[#This Row],[Company]],"Volume")/_FV(Table1[[#This Row],[Company]],"Shares outstanding",TRUE)</f>
        <v>8.0629886826880657E-4</v>
      </c>
      <c r="K71" s="4">
        <f>(_FV(Table1[[#This Row],[Company]],"52 week high",TRUE)-_FV(Table1[[#This Row],[Company]],"52 week low",TRUE))/_FV(Table1[[#This Row],[Company]],"Price")</f>
        <v>0.4962210675484176</v>
      </c>
      <c r="L71" s="4">
        <f>(_FV(Table1[[#This Row],[Company]],"High",TRUE)-_FV(Table1[[#This Row],[Company]],"Low",TRUE))/_FV(Table1[[#This Row],[Company]],"Price")</f>
        <v>7.5578649031648069E-3</v>
      </c>
      <c r="M71" s="4">
        <f>(Table1[day range]/Table1[year range])</f>
        <v>1.5230842455973247E-2</v>
      </c>
      <c r="N71" s="6">
        <f>_FV(Table1[[#This Row],[Company]],"Market cap",TRUE)</f>
        <v>17739960507.09</v>
      </c>
      <c r="O71" s="6">
        <f>_FV(Table1[[#This Row],[Company]],"Previous close",TRUE)*_FV(Table1[[#This Row],[Company]],"Change (%)",TRUE)*_FV(Table1[[#This Row],[Company]],"Shares outstanding",TRUE)</f>
        <v>41990486.520282052</v>
      </c>
      <c r="P71" s="4">
        <f>(_FV(Table1[[#This Row],[Company]],"Price")-_FV(Table1[[#This Row],[Company]],"52 week low",TRUE))/_FV(Table1[[#This Row],[Company]],"Price",TRUE)</f>
        <v>0.31624940954180447</v>
      </c>
      <c r="Q71" s="8">
        <f>_FV(Table1[[#This Row],[Company]],"52 week low",TRUE)</f>
        <v>43.424999999999997</v>
      </c>
      <c r="R71" s="8">
        <f>_FV(Table1[[#This Row],[Company]],"Low")</f>
        <v>63.2</v>
      </c>
      <c r="S71" s="17">
        <f>_FV(Table1[[#This Row],[Company]],"Price")</f>
        <v>63.51</v>
      </c>
      <c r="T71" s="8">
        <f>_FV(Table1[[#This Row],[Company]],"High")</f>
        <v>63.68</v>
      </c>
      <c r="U71" s="8">
        <f>_FV(Table1[[#This Row],[Company]],"52 week high",TRUE)</f>
        <v>74.94</v>
      </c>
      <c r="V71" s="4">
        <f>(_FV(Table1[[#This Row],[Company]],"52 week high",TRUE)-_FV(Table1[[#This Row],[Company]],"Price"))/_FV(Table1[[#This Row],[Company]],"Price",TRUE)</f>
        <v>0.17997165800661313</v>
      </c>
      <c r="W71" s="4">
        <f>((_FV(Table1[[#This Row],[Company]],"Price")-_FV(Table1[[#This Row],[Company]],"52 week low",TRUE))/(Table1[year range]*_FV(Table1[[#This Row],[Company]],"Price")))</f>
        <v>0.63731556401713474</v>
      </c>
      <c r="X71" s="4">
        <f>((_FV(Table1[[#This Row],[Company]],"Price")-_FV(Table1[[#This Row],[Company]],"Low",TRUE))/(_FV(Table1[[#This Row],[Company]],"High",TRUE)-_FV(Table1[[#This Row],[Company]],"Low",TRUE)))</f>
        <v>0.64583333333332749</v>
      </c>
      <c r="Y71" s="8">
        <f>_FV(Table1[[#This Row],[Company]],"Previous close",TRUE)</f>
        <v>63.36</v>
      </c>
      <c r="Z71" s="13">
        <f>_FV(Table1[[#This Row],[Company]],"Change")</f>
        <v>0.15</v>
      </c>
      <c r="AA71" s="8">
        <f>_FV(Table1[[#This Row],[Company]],"Open")</f>
        <v>63.37</v>
      </c>
      <c r="AB71" s="1">
        <v>0.20200000000000001</v>
      </c>
      <c r="AC71" s="19">
        <f>AB71*_FV(Table1[[#This Row],[Company]],"Change (%)",TRUE)/100</f>
        <v>4.7813399999999997E-6</v>
      </c>
      <c r="AD71" s="5">
        <f>_FV(Table1[[#This Row],[Company]],"Volume")</f>
        <v>225753</v>
      </c>
      <c r="AE71" s="5">
        <f>_FV(Table1[[#This Row],[Company]],"Volume average",TRUE)</f>
        <v>2003295.71875</v>
      </c>
      <c r="AF71" s="5">
        <f>_FV(Table1[[#This Row],[Company]],"Shares outstanding",TRUE)</f>
        <v>279986750.42755699</v>
      </c>
      <c r="AG71" s="1" t="str">
        <f>_FV(Table1[[#This Row],[Company]],"Last trade time",TRUE)</f>
        <v>8/08/2018 15:08:56</v>
      </c>
      <c r="AH71" s="1" t="str">
        <f>_FV(Table1[[#This Row],[Company]],"Industry")</f>
        <v>Semiconductors</v>
      </c>
      <c r="AJ71"/>
    </row>
    <row r="72" spans="1:36" ht="15.95" customHeight="1" x14ac:dyDescent="0.25">
      <c r="A72" s="1">
        <v>82</v>
      </c>
      <c r="B72" s="2" t="e" vm="72">
        <v>#VALUE!</v>
      </c>
      <c r="C72" s="1" t="str">
        <f>_FV(Table1[[#This Row],[Company]],"Ticker symbol",TRUE)</f>
        <v>KLAC</v>
      </c>
      <c r="D72" s="7">
        <f>_FV(Table1[[#This Row],[Company]],"P/E",TRUE)</f>
        <v>23.201855999999999</v>
      </c>
      <c r="E72" s="7">
        <f>_FV(Table1[[#This Row],[Company]],"Beta")</f>
        <v>1.609267</v>
      </c>
      <c r="F72" s="4">
        <f>ABS(_FV(Table1[[#This Row],[Company]],"Change (%)",TRUE)/_FV(Table1[[#This Row],[Company]],"Beta"))</f>
        <v>1.4727201887567445E-3</v>
      </c>
      <c r="G72" s="4">
        <f>_FV(Table1[[#This Row],[Company]],"Change (%)",TRUE)</f>
        <v>2.3699999999999997E-3</v>
      </c>
      <c r="H72" s="4">
        <f>_FV(Table1[[#This Row],[Company]],"Volume")/_FV(Table1[[#This Row],[Company]],"Volume average",TRUE)</f>
        <v>0.38723430785623242</v>
      </c>
      <c r="I72" s="4">
        <f>(Table1[% volume]/(Table1[[#Totals],[% volume]]))</f>
        <v>0.77255405791848419</v>
      </c>
      <c r="J72" s="4">
        <f>_FV(Table1[[#This Row],[Company]],"Volume")/_FV(Table1[[#This Row],[Company]],"Shares outstanding",TRUE)</f>
        <v>3.3032481466304733E-3</v>
      </c>
      <c r="K72" s="4">
        <f>(_FV(Table1[[#This Row],[Company]],"52 week high",TRUE)-_FV(Table1[[#This Row],[Company]],"52 week low",TRUE))/_FV(Table1[[#This Row],[Company]],"Price")</f>
        <v>0.30420466058763923</v>
      </c>
      <c r="L72" s="4">
        <f>(_FV(Table1[[#This Row],[Company]],"High",TRUE)-_FV(Table1[[#This Row],[Company]],"Low",TRUE))/_FV(Table1[[#This Row],[Company]],"Price")</f>
        <v>2.4991556906450472E-2</v>
      </c>
      <c r="M72" s="4">
        <f>(Table1[day range]/Table1[year range])</f>
        <v>8.2153760754926308E-2</v>
      </c>
      <c r="N72" s="6">
        <f>_FV(Table1[[#This Row],[Company]],"Market cap",TRUE)</f>
        <v>18468204631.32</v>
      </c>
      <c r="O72" s="6">
        <f>_FV(Table1[[#This Row],[Company]],"Previous close",TRUE)*_FV(Table1[[#This Row],[Company]],"Change (%)",TRUE)*_FV(Table1[[#This Row],[Company]],"Shares outstanding",TRUE)</f>
        <v>43769644.976228304</v>
      </c>
      <c r="P72" s="4">
        <f>(_FV(Table1[[#This Row],[Company]],"Price")-_FV(Table1[[#This Row],[Company]],"52 week low",TRUE))/_FV(Table1[[#This Row],[Company]],"Price",TRUE)</f>
        <v>0.25759878419452881</v>
      </c>
      <c r="Q72" s="8">
        <f>_FV(Table1[[#This Row],[Company]],"52 week low",TRUE)</f>
        <v>87.93</v>
      </c>
      <c r="R72" s="8">
        <f>_FV(Table1[[#This Row],[Company]],"Low")</f>
        <v>115.62</v>
      </c>
      <c r="S72" s="17">
        <f>_FV(Table1[[#This Row],[Company]],"Price")</f>
        <v>118.44</v>
      </c>
      <c r="T72" s="8">
        <f>_FV(Table1[[#This Row],[Company]],"High")</f>
        <v>118.58</v>
      </c>
      <c r="U72" s="8">
        <f>_FV(Table1[[#This Row],[Company]],"52 week high",TRUE)</f>
        <v>123.96</v>
      </c>
      <c r="V72" s="4">
        <f>(_FV(Table1[[#This Row],[Company]],"52 week high",TRUE)-_FV(Table1[[#This Row],[Company]],"Price"))/_FV(Table1[[#This Row],[Company]],"Price",TRUE)</f>
        <v>4.6605876393110403E-2</v>
      </c>
      <c r="W72" s="4">
        <f>((_FV(Table1[[#This Row],[Company]],"Price")-_FV(Table1[[#This Row],[Company]],"52 week low",TRUE))/(Table1[year range]*_FV(Table1[[#This Row],[Company]],"Price")))</f>
        <v>0.84679433805162374</v>
      </c>
      <c r="X72" s="4">
        <f>((_FV(Table1[[#This Row],[Company]],"Price")-_FV(Table1[[#This Row],[Company]],"Low",TRUE))/(_FV(Table1[[#This Row],[Company]],"High",TRUE)-_FV(Table1[[#This Row],[Company]],"Low",TRUE)))</f>
        <v>0.95270270270270241</v>
      </c>
      <c r="Y72" s="8">
        <f>_FV(Table1[[#This Row],[Company]],"Previous close",TRUE)</f>
        <v>118.16</v>
      </c>
      <c r="Z72" s="13">
        <f>_FV(Table1[[#This Row],[Company]],"Change")</f>
        <v>0.28000000000000003</v>
      </c>
      <c r="AA72" s="8">
        <f>_FV(Table1[[#This Row],[Company]],"Open")</f>
        <v>118.13</v>
      </c>
      <c r="AB72" s="1">
        <v>0.19900000000000001</v>
      </c>
      <c r="AC72" s="19">
        <f>AB72*_FV(Table1[[#This Row],[Company]],"Change (%)",TRUE)/100</f>
        <v>4.7162999999999992E-6</v>
      </c>
      <c r="AD72" s="5">
        <f>_FV(Table1[[#This Row],[Company]],"Volume")</f>
        <v>516292</v>
      </c>
      <c r="AE72" s="5">
        <f>_FV(Table1[[#This Row],[Company]],"Volume average",TRUE)</f>
        <v>1333280.625</v>
      </c>
      <c r="AF72" s="5">
        <f>_FV(Table1[[#This Row],[Company]],"Shares outstanding",TRUE)</f>
        <v>156298278.870345</v>
      </c>
      <c r="AG72" s="1" t="str">
        <f>_FV(Table1[[#This Row],[Company]],"Last trade time",TRUE)</f>
        <v>8/08/2018 15:06:20</v>
      </c>
      <c r="AH72" s="1" t="str">
        <f>_FV(Table1[[#This Row],[Company]],"Industry")</f>
        <v>Semiconductor Equipment &amp; Materials</v>
      </c>
      <c r="AJ72"/>
    </row>
    <row r="73" spans="1:36" ht="15.95" customHeight="1" x14ac:dyDescent="0.25">
      <c r="A73" s="1">
        <v>27</v>
      </c>
      <c r="B73" s="2" t="e" vm="73">
        <v>#VALUE!</v>
      </c>
      <c r="C73" s="1" t="str">
        <f>_FV(Table1[[#This Row],[Company]],"Ticker symbol",TRUE)</f>
        <v>CHTR</v>
      </c>
      <c r="D73" s="7">
        <f>_FV(Table1[[#This Row],[Company]],"P/E",TRUE)</f>
        <v>8.6132639999999991</v>
      </c>
      <c r="E73" s="7">
        <f>_FV(Table1[[#This Row],[Company]],"Beta")</f>
        <v>1.252437</v>
      </c>
      <c r="F73" s="4">
        <f>ABS(_FV(Table1[[#This Row],[Company]],"Change (%)",TRUE)/_FV(Table1[[#This Row],[Company]],"Beta"))</f>
        <v>1.9617753228306093E-3</v>
      </c>
      <c r="G73" s="4">
        <f>_FV(Table1[[#This Row],[Company]],"Change (%)",TRUE)</f>
        <v>2.457E-3</v>
      </c>
      <c r="H73" s="4">
        <f>_FV(Table1[[#This Row],[Company]],"Volume")/_FV(Table1[[#This Row],[Company]],"Volume average",TRUE)</f>
        <v>0.13684519657395475</v>
      </c>
      <c r="I73" s="4">
        <f>(Table1[% volume]/(Table1[[#Totals],[% volume]]))</f>
        <v>0.27301380527241903</v>
      </c>
      <c r="J73" s="4">
        <f>_FV(Table1[[#This Row],[Company]],"Volume")/_FV(Table1[[#This Row],[Company]],"Shares outstanding",TRUE)</f>
        <v>8.5770797346259881E-4</v>
      </c>
      <c r="K73" s="4">
        <f>(_FV(Table1[[#This Row],[Company]],"52 week high",TRUE)-_FV(Table1[[#This Row],[Company]],"52 week low",TRUE))/_FV(Table1[[#This Row],[Company]],"Price")</f>
        <v>0.53304452951843639</v>
      </c>
      <c r="L73" s="4">
        <f>(_FV(Table1[[#This Row],[Company]],"High",TRUE)-_FV(Table1[[#This Row],[Company]],"Low",TRUE))/_FV(Table1[[#This Row],[Company]],"Price")</f>
        <v>5.943985492645517E-3</v>
      </c>
      <c r="M73" s="4">
        <f>(Table1[day range]/Table1[year range])</f>
        <v>1.1151011151011039E-2</v>
      </c>
      <c r="N73" s="6">
        <f>_FV(Table1[[#This Row],[Company]],"Market cap",TRUE)</f>
        <v>68940102901.559998</v>
      </c>
      <c r="O73" s="6">
        <f>_FV(Table1[[#This Row],[Company]],"Previous close",TRUE)*_FV(Table1[[#This Row],[Company]],"Change (%)",TRUE)*_FV(Table1[[#This Row],[Company]],"Shares outstanding",TRUE)</f>
        <v>169385832.82913277</v>
      </c>
      <c r="P73" s="4">
        <f>(_FV(Table1[[#This Row],[Company]],"Price")-_FV(Table1[[#This Row],[Company]],"52 week low",TRUE))/_FV(Table1[[#This Row],[Company]],"Price",TRUE)</f>
        <v>0.16011820807307403</v>
      </c>
      <c r="Q73" s="8">
        <f>_FV(Table1[[#This Row],[Company]],"52 week low",TRUE)</f>
        <v>250.1</v>
      </c>
      <c r="R73" s="8">
        <f>_FV(Table1[[#This Row],[Company]],"Low")</f>
        <v>296.24</v>
      </c>
      <c r="S73" s="17">
        <f>_FV(Table1[[#This Row],[Company]],"Price")</f>
        <v>297.77999999999997</v>
      </c>
      <c r="T73" s="8">
        <f>_FV(Table1[[#This Row],[Company]],"High")</f>
        <v>298.01</v>
      </c>
      <c r="U73" s="8">
        <f>_FV(Table1[[#This Row],[Company]],"52 week high",TRUE)</f>
        <v>408.83</v>
      </c>
      <c r="V73" s="4">
        <f>(_FV(Table1[[#This Row],[Company]],"52 week high",TRUE)-_FV(Table1[[#This Row],[Company]],"Price"))/_FV(Table1[[#This Row],[Company]],"Price",TRUE)</f>
        <v>0.37292632144536242</v>
      </c>
      <c r="W73" s="4">
        <f>((_FV(Table1[[#This Row],[Company]],"Price")-_FV(Table1[[#This Row],[Company]],"52 week low",TRUE))/(Table1[year range]*_FV(Table1[[#This Row],[Company]],"Price")))</f>
        <v>0.30038430038430031</v>
      </c>
      <c r="X73" s="4">
        <f>((_FV(Table1[[#This Row],[Company]],"Price")-_FV(Table1[[#This Row],[Company]],"Low",TRUE))/(_FV(Table1[[#This Row],[Company]],"High",TRUE)-_FV(Table1[[#This Row],[Company]],"Low",TRUE)))</f>
        <v>0.87005649717512967</v>
      </c>
      <c r="Y73" s="8">
        <f>_FV(Table1[[#This Row],[Company]],"Previous close",TRUE)</f>
        <v>297.05</v>
      </c>
      <c r="Z73" s="13">
        <f>_FV(Table1[[#This Row],[Company]],"Change")</f>
        <v>0.73</v>
      </c>
      <c r="AA73" s="8">
        <f>_FV(Table1[[#This Row],[Company]],"Open")</f>
        <v>297.86</v>
      </c>
      <c r="AB73" s="1">
        <v>0.80800000000000005</v>
      </c>
      <c r="AC73" s="19">
        <f>AB73*_FV(Table1[[#This Row],[Company]],"Change (%)",TRUE)/100</f>
        <v>1.9852559999999998E-5</v>
      </c>
      <c r="AD73" s="5">
        <f>_FV(Table1[[#This Row],[Company]],"Volume")</f>
        <v>199059</v>
      </c>
      <c r="AE73" s="5">
        <f>_FV(Table1[[#This Row],[Company]],"Volume average",TRUE)</f>
        <v>1454629.0625</v>
      </c>
      <c r="AF73" s="5">
        <f>_FV(Table1[[#This Row],[Company]],"Shares outstanding",TRUE)</f>
        <v>232082487.46527499</v>
      </c>
      <c r="AG73" s="1" t="str">
        <f>_FV(Table1[[#This Row],[Company]],"Last trade time",TRUE)</f>
        <v>8/08/2018 15:05:42</v>
      </c>
      <c r="AH73" s="1" t="str">
        <f>_FV(Table1[[#This Row],[Company]],"Industry")</f>
        <v>Pay TV</v>
      </c>
      <c r="AJ73"/>
    </row>
    <row r="74" spans="1:36" ht="15.95" customHeight="1" x14ac:dyDescent="0.25">
      <c r="A74" s="1">
        <v>9</v>
      </c>
      <c r="B74" s="2" t="e" vm="74">
        <v>#VALUE!</v>
      </c>
      <c r="C74" s="1" t="str">
        <f>_FV(Table1[[#This Row],[Company]],"Ticker symbol",TRUE)</f>
        <v>PEP</v>
      </c>
      <c r="D74" s="7">
        <f>_FV(Table1[[#This Row],[Company]],"P/E",TRUE)</f>
        <v>36.630037000000002</v>
      </c>
      <c r="E74" s="7">
        <f>_FV(Table1[[#This Row],[Company]],"Beta")</f>
        <v>0.71550400000000003</v>
      </c>
      <c r="F74" s="4">
        <f>ABS(_FV(Table1[[#This Row],[Company]],"Change (%)",TRUE)/_FV(Table1[[#This Row],[Company]],"Beta"))</f>
        <v>3.6715378250855341E-3</v>
      </c>
      <c r="G74" s="4">
        <f>_FV(Table1[[#This Row],[Company]],"Change (%)",TRUE)</f>
        <v>2.627E-3</v>
      </c>
      <c r="H74" s="4">
        <f>_FV(Table1[[#This Row],[Company]],"Volume")/_FV(Table1[[#This Row],[Company]],"Volume average",TRUE)</f>
        <v>0.17966942070893582</v>
      </c>
      <c r="I74" s="4">
        <f>(Table1[% volume]/(Table1[[#Totals],[% volume]]))</f>
        <v>0.35845052268479599</v>
      </c>
      <c r="J74" s="4">
        <f>_FV(Table1[[#This Row],[Company]],"Volume")/_FV(Table1[[#This Row],[Company]],"Shares outstanding",TRUE)</f>
        <v>6.0882873827971563E-4</v>
      </c>
      <c r="K74" s="4">
        <f>(_FV(Table1[[#This Row],[Company]],"52 week high",TRUE)-_FV(Table1[[#This Row],[Company]],"52 week low",TRUE))/_FV(Table1[[#This Row],[Company]],"Price")</f>
        <v>0.23203213693127242</v>
      </c>
      <c r="L74" s="4">
        <f>(_FV(Table1[[#This Row],[Company]],"High",TRUE)-_FV(Table1[[#This Row],[Company]],"Low",TRUE))/_FV(Table1[[#This Row],[Company]],"Price")</f>
        <v>6.8989607894506333E-3</v>
      </c>
      <c r="M74" s="4">
        <f>(Table1[day range]/Table1[year range])</f>
        <v>2.9732781332329389E-2</v>
      </c>
      <c r="N74" s="6">
        <f>_FV(Table1[[#This Row],[Company]],"Market cap",TRUE)</f>
        <v>161470272424.67999</v>
      </c>
      <c r="O74" s="6">
        <f>_FV(Table1[[#This Row],[Company]],"Previous close",TRUE)*_FV(Table1[[#This Row],[Company]],"Change (%)",TRUE)*_FV(Table1[[#This Row],[Company]],"Shares outstanding",TRUE)</f>
        <v>424182405.65963483</v>
      </c>
      <c r="P74" s="4">
        <f>(_FV(Table1[[#This Row],[Company]],"Price")-_FV(Table1[[#This Row],[Company]],"52 week low",TRUE))/_FV(Table1[[#This Row],[Company]],"Price",TRUE)</f>
        <v>0.16216924286088558</v>
      </c>
      <c r="Q74" s="8">
        <f>_FV(Table1[[#This Row],[Company]],"52 week low",TRUE)</f>
        <v>95.94</v>
      </c>
      <c r="R74" s="8">
        <f>_FV(Table1[[#This Row],[Company]],"Low")</f>
        <v>114.06</v>
      </c>
      <c r="S74" s="17">
        <f>_FV(Table1[[#This Row],[Company]],"Price")</f>
        <v>114.51</v>
      </c>
      <c r="T74" s="8">
        <f>_FV(Table1[[#This Row],[Company]],"High")</f>
        <v>114.85</v>
      </c>
      <c r="U74" s="8">
        <f>_FV(Table1[[#This Row],[Company]],"52 week high",TRUE)</f>
        <v>122.51</v>
      </c>
      <c r="V74" s="4">
        <f>(_FV(Table1[[#This Row],[Company]],"52 week high",TRUE)-_FV(Table1[[#This Row],[Company]],"Price"))/_FV(Table1[[#This Row],[Company]],"Price",TRUE)</f>
        <v>6.9862894070386858E-2</v>
      </c>
      <c r="W74" s="4">
        <f>((_FV(Table1[[#This Row],[Company]],"Price")-_FV(Table1[[#This Row],[Company]],"52 week low",TRUE))/(Table1[year range]*_FV(Table1[[#This Row],[Company]],"Price")))</f>
        <v>0.69890854347007914</v>
      </c>
      <c r="X74" s="4">
        <f>((_FV(Table1[[#This Row],[Company]],"Price")-_FV(Table1[[#This Row],[Company]],"Low",TRUE))/(_FV(Table1[[#This Row],[Company]],"High",TRUE)-_FV(Table1[[#This Row],[Company]],"Low",TRUE)))</f>
        <v>0.56962025316456633</v>
      </c>
      <c r="Y74" s="8">
        <f>_FV(Table1[[#This Row],[Company]],"Previous close",TRUE)</f>
        <v>114.21</v>
      </c>
      <c r="Z74" s="13">
        <f>_FV(Table1[[#This Row],[Company]],"Change")</f>
        <v>0.3</v>
      </c>
      <c r="AA74" s="8">
        <f>_FV(Table1[[#This Row],[Company]],"Open")</f>
        <v>114.52</v>
      </c>
      <c r="AB74" s="1">
        <v>1.925</v>
      </c>
      <c r="AC74" s="19">
        <f>AB74*_FV(Table1[[#This Row],[Company]],"Change (%)",TRUE)/100</f>
        <v>5.0569750000000001E-5</v>
      </c>
      <c r="AD74" s="5">
        <f>_FV(Table1[[#This Row],[Company]],"Volume")</f>
        <v>860763</v>
      </c>
      <c r="AE74" s="5">
        <f>_FV(Table1[[#This Row],[Company]],"Volume average",TRUE)</f>
        <v>4790815.2461538501</v>
      </c>
      <c r="AF74" s="5">
        <f>_FV(Table1[[#This Row],[Company]],"Shares outstanding",TRUE)</f>
        <v>1413801527.22774</v>
      </c>
      <c r="AG74" s="1" t="str">
        <f>_FV(Table1[[#This Row],[Company]],"Last trade time",TRUE)</f>
        <v>8/08/2018 15:08:41</v>
      </c>
      <c r="AH74" s="1" t="str">
        <f>_FV(Table1[[#This Row],[Company]],"Industry")</f>
        <v>Beverages - Soft Drinks</v>
      </c>
      <c r="AJ74"/>
    </row>
    <row r="75" spans="1:36" ht="15.95" customHeight="1" x14ac:dyDescent="0.25">
      <c r="A75" s="1">
        <v>84</v>
      </c>
      <c r="B75" s="2" t="e" vm="75">
        <v>#VALUE!</v>
      </c>
      <c r="C75" s="1" t="str">
        <f>_FV(Table1[[#This Row],[Company]],"Ticker symbol",TRUE)</f>
        <v>ASML</v>
      </c>
      <c r="D75" s="7">
        <f>_FV(Table1[[#This Row],[Company]],"P/E",TRUE)</f>
        <v>32.679738999999998</v>
      </c>
      <c r="E75" s="27">
        <v>1.59</v>
      </c>
      <c r="F75" s="4">
        <f>ABS(_FV(Table1[[#This Row],[Company]],"Change (%)",TRUE)/Table1[Beta])</f>
        <v>1.7075471698113208E-3</v>
      </c>
      <c r="G75" s="4">
        <f>_FV(Table1[[#This Row],[Company]],"Change (%)",TRUE)</f>
        <v>2.7150000000000004E-3</v>
      </c>
      <c r="H75" s="4">
        <f>_FV(Table1[[#This Row],[Company]],"Volume")/_FV(Table1[[#This Row],[Company]],"Volume average",TRUE)</f>
        <v>1.784128279417635</v>
      </c>
      <c r="I75" s="4">
        <f>(Table1[% volume]/(Table1[[#Totals],[% volume]]))</f>
        <v>3.5594354997671038</v>
      </c>
      <c r="J75" s="4">
        <f>_FV(Table1[[#This Row],[Company]],"Volume")/_FV(Table1[[#This Row],[Company]],"Shares outstanding",TRUE)</f>
        <v>3.9523356336814003E-3</v>
      </c>
      <c r="K75" s="4">
        <f>(_FV(Table1[[#This Row],[Company]],"52 week high",TRUE)-_FV(Table1[[#This Row],[Company]],"52 week low",TRUE))/_FV(Table1[[#This Row],[Company]],"Price")</f>
        <v>0.41435174377888795</v>
      </c>
      <c r="L75" s="4">
        <f>(_FV(Table1[[#This Row],[Company]],"High",TRUE)-_FV(Table1[[#This Row],[Company]],"Low",TRUE))/_FV(Table1[[#This Row],[Company]],"Price")</f>
        <v>5.2290022876885223E-3</v>
      </c>
      <c r="M75" s="4">
        <f>(Table1[day range]/Table1[year range])</f>
        <v>1.2619718309859205E-2</v>
      </c>
      <c r="N75" s="6">
        <f>_FV(Table1[[#This Row],[Company]],"Market cap",TRUE)</f>
        <v>83672953236</v>
      </c>
      <c r="O75" s="6">
        <f>_FV(Table1[[#This Row],[Company]],"Previous close",TRUE)*_FV(Table1[[#This Row],[Company]],"Change (%)",TRUE)*_FV(Table1[[#This Row],[Company]],"Shares outstanding",TRUE)</f>
        <v>259290544.76684156</v>
      </c>
      <c r="P75" s="4">
        <f>(_FV(Table1[[#This Row],[Company]],"Price")-_FV(Table1[[#This Row],[Company]],"52 week low",TRUE))/_FV(Table1[[#This Row],[Company]],"Price",TRUE)</f>
        <v>0.4405434427377562</v>
      </c>
      <c r="Q75" s="8">
        <f>_FV(Table1[[#This Row],[Company]],"52 week low",TRUE)</f>
        <v>119.83</v>
      </c>
      <c r="R75" s="8">
        <f>_FV(Table1[[#This Row],[Company]],"Low")</f>
        <v>212.91</v>
      </c>
      <c r="S75" s="17">
        <f>_FV(Table1[[#This Row],[Company]],"Price")</f>
        <v>214.19</v>
      </c>
      <c r="T75" s="8">
        <f>_FV(Table1[[#This Row],[Company]],"High")</f>
        <v>214.03</v>
      </c>
      <c r="U75" s="8">
        <f>_FV(Table1[[#This Row],[Company]],"52 week high",TRUE)</f>
        <v>208.58</v>
      </c>
      <c r="V75" s="4">
        <f>(_FV(Table1[[#This Row],[Company]],"52 week high",TRUE)-_FV(Table1[[#This Row],[Company]],"Price"))/_FV(Table1[[#This Row],[Company]],"Price",TRUE)</f>
        <v>-2.6191698958868227E-2</v>
      </c>
      <c r="W75" s="4">
        <f>((_FV(Table1[[#This Row],[Company]],"Price")-_FV(Table1[[#This Row],[Company]],"52 week low",TRUE))/(Table1[year range]*_FV(Table1[[#This Row],[Company]],"Price")))</f>
        <v>1.0632112676056336</v>
      </c>
      <c r="X75" s="4">
        <f>((_FV(Table1[[#This Row],[Company]],"Price")-_FV(Table1[[#This Row],[Company]],"Low",TRUE))/(_FV(Table1[[#This Row],[Company]],"High",TRUE)-_FV(Table1[[#This Row],[Company]],"Low",TRUE)))</f>
        <v>1.1428571428571392</v>
      </c>
      <c r="Y75" s="8">
        <f>_FV(Table1[[#This Row],[Company]],"Previous close",TRUE)</f>
        <v>213.61</v>
      </c>
      <c r="Z75" s="13">
        <f>_FV(Table1[[#This Row],[Company]],"Change")</f>
        <v>0.57999999999999996</v>
      </c>
      <c r="AA75" s="8">
        <f>_FV(Table1[[#This Row],[Company]],"Open")</f>
        <v>213.65</v>
      </c>
      <c r="AB75" s="1">
        <v>0.189</v>
      </c>
      <c r="AC75" s="19">
        <f>AB75*_FV(Table1[[#This Row],[Company]],"Change (%)",TRUE)/100</f>
        <v>5.1313500000000004E-6</v>
      </c>
      <c r="AD75" s="5">
        <f>_FV(Table1[[#This Row],[Company]],"Volume")</f>
        <v>1767051</v>
      </c>
      <c r="AE75" s="5">
        <f>_FV(Table1[[#This Row],[Company]],"Volume average",TRUE)</f>
        <v>990428.22222222202</v>
      </c>
      <c r="AF75" s="5">
        <f>_FV(Table1[[#This Row],[Company]],"Shares outstanding",TRUE)</f>
        <v>447090319.18781698</v>
      </c>
      <c r="AG75" s="1" t="str">
        <f>_FV(Table1[[#This Row],[Company]],"Last trade time",TRUE)</f>
        <v>8/08/2018 15:02:54</v>
      </c>
      <c r="AH75" s="1" t="e" vm="15">
        <f>_FV(Table1[[#This Row],[Company]],"Industry")</f>
        <v>#VALUE!</v>
      </c>
      <c r="AJ75"/>
    </row>
    <row r="76" spans="1:36" ht="15.95" customHeight="1" x14ac:dyDescent="0.25">
      <c r="A76" s="1">
        <v>63</v>
      </c>
      <c r="B76" s="2" t="e" vm="76">
        <v>#VALUE!</v>
      </c>
      <c r="C76" s="1" t="str">
        <f>_FV(Table1[[#This Row],[Company]],"Ticker symbol",TRUE)</f>
        <v>CTAS</v>
      </c>
      <c r="D76" s="7">
        <f>_FV(Table1[[#This Row],[Company]],"P/E",TRUE)</f>
        <v>29.94012</v>
      </c>
      <c r="E76" s="7">
        <f>_FV(Table1[[#This Row],[Company]],"Beta")</f>
        <v>0.95844399999999996</v>
      </c>
      <c r="F76" s="4">
        <f>ABS(_FV(Table1[[#This Row],[Company]],"Change (%)",TRUE)/_FV(Table1[[#This Row],[Company]],"Beta"))</f>
        <v>2.912011552057293E-3</v>
      </c>
      <c r="G76" s="4">
        <f>_FV(Table1[[#This Row],[Company]],"Change (%)",TRUE)</f>
        <v>2.7910000000000001E-3</v>
      </c>
      <c r="H76" s="4">
        <f>_FV(Table1[[#This Row],[Company]],"Volume")/_FV(Table1[[#This Row],[Company]],"Volume average",TRUE)</f>
        <v>9.812984654266281E-2</v>
      </c>
      <c r="I76" s="4">
        <f>(Table1[% volume]/(Table1[[#Totals],[% volume]]))</f>
        <v>0.19577452103649431</v>
      </c>
      <c r="J76" s="4">
        <f>_FV(Table1[[#This Row],[Company]],"Volume")/_FV(Table1[[#This Row],[Company]],"Shares outstanding",TRUE)</f>
        <v>4.2697013027250452E-4</v>
      </c>
      <c r="K76" s="4">
        <f>(_FV(Table1[[#This Row],[Company]],"52 week high",TRUE)-_FV(Table1[[#This Row],[Company]],"52 week low",TRUE))/_FV(Table1[[#This Row],[Company]],"Price")</f>
        <v>0.38773295588582218</v>
      </c>
      <c r="L76" s="4">
        <f>(_FV(Table1[[#This Row],[Company]],"High",TRUE)-_FV(Table1[[#This Row],[Company]],"Low",TRUE))/_FV(Table1[[#This Row],[Company]],"Price")</f>
        <v>3.9518754423212106E-3</v>
      </c>
      <c r="M76" s="4">
        <f>(Table1[day range]/Table1[year range])</f>
        <v>1.0192260890727433E-2</v>
      </c>
      <c r="N76" s="6">
        <f>_FV(Table1[[#This Row],[Company]],"Market cap",TRUE)</f>
        <v>22477010637.43</v>
      </c>
      <c r="O76" s="6">
        <f>_FV(Table1[[#This Row],[Company]],"Previous close",TRUE)*_FV(Table1[[#This Row],[Company]],"Change (%)",TRUE)*_FV(Table1[[#This Row],[Company]],"Shares outstanding",TRUE)</f>
        <v>62733336.689067416</v>
      </c>
      <c r="P76" s="4">
        <f>(_FV(Table1[[#This Row],[Company]],"Price")-_FV(Table1[[#This Row],[Company]],"52 week low",TRUE))/_FV(Table1[[#This Row],[Company]],"Price",TRUE)</f>
        <v>0.38622316584100019</v>
      </c>
      <c r="Q76" s="8">
        <f>_FV(Table1[[#This Row],[Company]],"52 week low",TRUE)</f>
        <v>130.09</v>
      </c>
      <c r="R76" s="8">
        <f>_FV(Table1[[#This Row],[Company]],"Low")</f>
        <v>210.9</v>
      </c>
      <c r="S76" s="17">
        <f>_FV(Table1[[#This Row],[Company]],"Price")</f>
        <v>211.95</v>
      </c>
      <c r="T76" s="8">
        <f>_FV(Table1[[#This Row],[Company]],"High")</f>
        <v>211.73759999999999</v>
      </c>
      <c r="U76" s="8">
        <f>_FV(Table1[[#This Row],[Company]],"52 week high",TRUE)</f>
        <v>212.27</v>
      </c>
      <c r="V76" s="4">
        <f>(_FV(Table1[[#This Row],[Company]],"52 week high",TRUE)-_FV(Table1[[#This Row],[Company]],"Price"))/_FV(Table1[[#This Row],[Company]],"Price",TRUE)</f>
        <v>1.509790044821994E-3</v>
      </c>
      <c r="W76" s="4">
        <f>((_FV(Table1[[#This Row],[Company]],"Price")-_FV(Table1[[#This Row],[Company]],"52 week low",TRUE))/(Table1[year range]*_FV(Table1[[#This Row],[Company]],"Price")))</f>
        <v>0.99610610854222414</v>
      </c>
      <c r="X76" s="4">
        <f>((_FV(Table1[[#This Row],[Company]],"Price")-_FV(Table1[[#This Row],[Company]],"Low",TRUE))/(_FV(Table1[[#This Row],[Company]],"High",TRUE)-_FV(Table1[[#This Row],[Company]],"Low",TRUE)))</f>
        <v>1.2535816618911262</v>
      </c>
      <c r="Y76" s="8">
        <f>_FV(Table1[[#This Row],[Company]],"Previous close",TRUE)</f>
        <v>211.36</v>
      </c>
      <c r="Z76" s="13">
        <f>_FV(Table1[[#This Row],[Company]],"Change")</f>
        <v>0.59</v>
      </c>
      <c r="AA76" s="8">
        <f>_FV(Table1[[#This Row],[Company]],"Open")</f>
        <v>211.2</v>
      </c>
      <c r="AB76" s="1">
        <v>0.26</v>
      </c>
      <c r="AC76" s="19">
        <f>AB76*_FV(Table1[[#This Row],[Company]],"Change (%)",TRUE)/100</f>
        <v>7.2566000000000001E-6</v>
      </c>
      <c r="AD76" s="5">
        <f>_FV(Table1[[#This Row],[Company]],"Volume")</f>
        <v>45406</v>
      </c>
      <c r="AE76" s="5">
        <f>_FV(Table1[[#This Row],[Company]],"Volume average",TRUE)</f>
        <v>462713.45161290298</v>
      </c>
      <c r="AF76" s="5">
        <f>_FV(Table1[[#This Row],[Company]],"Shares outstanding",TRUE)</f>
        <v>106344675.612368</v>
      </c>
      <c r="AG76" s="1" t="str">
        <f>_FV(Table1[[#This Row],[Company]],"Last trade time",TRUE)</f>
        <v>8/08/2018 14:59:24</v>
      </c>
      <c r="AH76" s="1" t="str">
        <f>_FV(Table1[[#This Row],[Company]],"Industry")</f>
        <v>Business Services</v>
      </c>
      <c r="AJ76"/>
    </row>
    <row r="77" spans="1:36" ht="15.95" customHeight="1" x14ac:dyDescent="0.25">
      <c r="A77" s="1">
        <v>98</v>
      </c>
      <c r="B77" s="2" t="e" vm="77">
        <v>#VALUE!</v>
      </c>
      <c r="C77" s="1" t="str">
        <f>_FV(Table1[[#This Row],[Company]],"Ticker symbol",TRUE)</f>
        <v>SHPG</v>
      </c>
      <c r="D77" s="7">
        <f>_FV(Table1[[#This Row],[Company]],"P/E",TRUE)</f>
        <v>23.474177999999998</v>
      </c>
      <c r="E77" s="27">
        <v>1.42</v>
      </c>
      <c r="F77" s="4">
        <f>ABS(_FV(Table1[[#This Row],[Company]],"Change (%)",TRUE)/Table1[Beta])</f>
        <v>2.2352112676056342E-3</v>
      </c>
      <c r="G77" s="4">
        <f>_FV(Table1[[#This Row],[Company]],"Change (%)",TRUE)</f>
        <v>3.1740000000000002E-3</v>
      </c>
      <c r="H77" s="4">
        <f>_FV(Table1[[#This Row],[Company]],"Volume")/_FV(Table1[[#This Row],[Company]],"Volume average",TRUE)</f>
        <v>1.157152805509182</v>
      </c>
      <c r="I77" s="4">
        <f>(Table1[% volume]/(Table1[[#Totals],[% volume]]))</f>
        <v>2.3085844342587967</v>
      </c>
      <c r="J77" s="4">
        <f>_FV(Table1[[#This Row],[Company]],"Volume")/_FV(Table1[[#This Row],[Company]],"Shares outstanding",TRUE)</f>
        <v>4.7361545945101401E-3</v>
      </c>
      <c r="K77" s="4">
        <f>(_FV(Table1[[#This Row],[Company]],"52 week high",TRUE)-_FV(Table1[[#This Row],[Company]],"52 week low",TRUE))/_FV(Table1[[#This Row],[Company]],"Price")</f>
        <v>0.37961578281375818</v>
      </c>
      <c r="L77" s="4">
        <f>(_FV(Table1[[#This Row],[Company]],"High",TRUE)-_FV(Table1[[#This Row],[Company]],"Low",TRUE))/_FV(Table1[[#This Row],[Company]],"Price")</f>
        <v>5.9818244564591736E-3</v>
      </c>
      <c r="M77" s="4">
        <f>(Table1[day range]/Table1[year range])</f>
        <v>1.5757575757575637E-2</v>
      </c>
      <c r="N77" s="6">
        <f>_FV(Table1[[#This Row],[Company]],"Market cap",TRUE)</f>
        <v>39808744634</v>
      </c>
      <c r="O77" s="6">
        <f>_FV(Table1[[#This Row],[Company]],"Previous close",TRUE)*_FV(Table1[[#This Row],[Company]],"Change (%)",TRUE)*_FV(Table1[[#This Row],[Company]],"Shares outstanding",TRUE)</f>
        <v>167905464.74631074</v>
      </c>
      <c r="P77" s="4">
        <f>(_FV(Table1[[#This Row],[Company]],"Price")-_FV(Table1[[#This Row],[Company]],"52 week low",TRUE))/_FV(Table1[[#This Row],[Company]],"Price",TRUE)</f>
        <v>0.27441619694006675</v>
      </c>
      <c r="Q77" s="8">
        <f>_FV(Table1[[#This Row],[Company]],"52 week low",TRUE)</f>
        <v>126.15</v>
      </c>
      <c r="R77" s="8">
        <f>_FV(Table1[[#This Row],[Company]],"Low")</f>
        <v>172.59</v>
      </c>
      <c r="S77" s="17">
        <f>_FV(Table1[[#This Row],[Company]],"Price")</f>
        <v>173.86</v>
      </c>
      <c r="T77" s="8">
        <f>_FV(Table1[[#This Row],[Company]],"High")</f>
        <v>173.63</v>
      </c>
      <c r="U77" s="8">
        <f>_FV(Table1[[#This Row],[Company]],"52 week high",TRUE)</f>
        <v>192.15</v>
      </c>
      <c r="V77" s="4">
        <f>(_FV(Table1[[#This Row],[Company]],"52 week high",TRUE)-_FV(Table1[[#This Row],[Company]],"Price"))/_FV(Table1[[#This Row],[Company]],"Price",TRUE)</f>
        <v>0.10519958587369142</v>
      </c>
      <c r="W77" s="4">
        <f>((_FV(Table1[[#This Row],[Company]],"Price")-_FV(Table1[[#This Row],[Company]],"52 week low",TRUE))/(Table1[year range]*_FV(Table1[[#This Row],[Company]],"Price")))</f>
        <v>0.72287878787878801</v>
      </c>
      <c r="X77" s="4">
        <f>((_FV(Table1[[#This Row],[Company]],"Price")-_FV(Table1[[#This Row],[Company]],"Low",TRUE))/(_FV(Table1[[#This Row],[Company]],"High",TRUE)-_FV(Table1[[#This Row],[Company]],"Low",TRUE)))</f>
        <v>1.2211538461538654</v>
      </c>
      <c r="Y77" s="8">
        <f>_FV(Table1[[#This Row],[Company]],"Previous close",TRUE)</f>
        <v>173.31</v>
      </c>
      <c r="Z77" s="13">
        <f>_FV(Table1[[#This Row],[Company]],"Change")</f>
        <v>0.55000000000000004</v>
      </c>
      <c r="AA77" s="8">
        <f>_FV(Table1[[#This Row],[Company]],"Open")</f>
        <v>173.52</v>
      </c>
      <c r="AB77" s="1">
        <v>0.13800000000000001</v>
      </c>
      <c r="AC77" s="19">
        <f>AB77*_FV(Table1[[#This Row],[Company]],"Change (%)",TRUE)/100</f>
        <v>4.3801200000000003E-6</v>
      </c>
      <c r="AD77" s="5">
        <f>_FV(Table1[[#This Row],[Company]],"Volume")</f>
        <v>1445640</v>
      </c>
      <c r="AE77" s="5">
        <f>_FV(Table1[[#This Row],[Company]],"Volume average",TRUE)</f>
        <v>1249307.7777777801</v>
      </c>
      <c r="AF77" s="5">
        <f>_FV(Table1[[#This Row],[Company]],"Shares outstanding",TRUE)</f>
        <v>305234968.82380003</v>
      </c>
      <c r="AG77" s="1" t="str">
        <f>_FV(Table1[[#This Row],[Company]],"Last trade time",TRUE)</f>
        <v>8/08/2018 15:04:00</v>
      </c>
      <c r="AH77" s="1" t="e" vm="15">
        <f>_FV(Table1[[#This Row],[Company]],"Industry")</f>
        <v>#VALUE!</v>
      </c>
      <c r="AJ77"/>
    </row>
    <row r="78" spans="1:36" ht="15.95" customHeight="1" x14ac:dyDescent="0.25">
      <c r="A78" s="1">
        <v>75</v>
      </c>
      <c r="B78" s="2" t="e" vm="78">
        <v>#VALUE!</v>
      </c>
      <c r="C78" s="1" t="str">
        <f>_FV(Table1[[#This Row],[Company]],"Ticker symbol",TRUE)</f>
        <v>VRSK</v>
      </c>
      <c r="D78" s="7">
        <f>_FV(Table1[[#This Row],[Company]],"P/E",TRUE)</f>
        <v>31.545741</v>
      </c>
      <c r="E78" s="7">
        <f>_FV(Table1[[#This Row],[Company]],"Beta")</f>
        <v>0.65935600000000005</v>
      </c>
      <c r="F78" s="4">
        <f>ABS(_FV(Table1[[#This Row],[Company]],"Change (%)",TRUE)/_FV(Table1[[#This Row],[Company]],"Beta"))</f>
        <v>5.0913315416861301E-3</v>
      </c>
      <c r="G78" s="4">
        <f>_FV(Table1[[#This Row],[Company]],"Change (%)",TRUE)</f>
        <v>3.3570000000000002E-3</v>
      </c>
      <c r="H78" s="4">
        <f>_FV(Table1[[#This Row],[Company]],"Volume")/_FV(Table1[[#This Row],[Company]],"Volume average",TRUE)</f>
        <v>0.18524610313217313</v>
      </c>
      <c r="I78" s="4">
        <f>(Table1[% volume]/(Table1[[#Totals],[% volume]]))</f>
        <v>0.36957631538546287</v>
      </c>
      <c r="J78" s="4">
        <f>_FV(Table1[[#This Row],[Company]],"Volume")/_FV(Table1[[#This Row],[Company]],"Shares outstanding",TRUE)</f>
        <v>8.6828825294100619E-4</v>
      </c>
      <c r="K78" s="4">
        <f>(_FV(Table1[[#This Row],[Company]],"52 week high",TRUE)-_FV(Table1[[#This Row],[Company]],"52 week low",TRUE))/_FV(Table1[[#This Row],[Company]],"Price")</f>
        <v>0.32386753603294438</v>
      </c>
      <c r="L78" s="4">
        <f>(_FV(Table1[[#This Row],[Company]],"High",TRUE)-_FV(Table1[[#This Row],[Company]],"Low",TRUE))/_FV(Table1[[#This Row],[Company]],"Price")</f>
        <v>7.0350034317089322E-3</v>
      </c>
      <c r="M78" s="4">
        <f>(Table1[day range]/Table1[year range])</f>
        <v>2.1721854304635583E-2</v>
      </c>
      <c r="N78" s="6">
        <f>_FV(Table1[[#This Row],[Company]],"Market cap",TRUE)</f>
        <v>19137470274.09</v>
      </c>
      <c r="O78" s="6">
        <f>_FV(Table1[[#This Row],[Company]],"Previous close",TRUE)*_FV(Table1[[#This Row],[Company]],"Change (%)",TRUE)*_FV(Table1[[#This Row],[Company]],"Shares outstanding",TRUE)</f>
        <v>64244487.710119963</v>
      </c>
      <c r="P78" s="4">
        <f>(_FV(Table1[[#This Row],[Company]],"Price")-_FV(Table1[[#This Row],[Company]],"52 week low",TRUE))/_FV(Table1[[#This Row],[Company]],"Price",TRUE)</f>
        <v>0.32249485243651338</v>
      </c>
      <c r="Q78" s="8">
        <f>_FV(Table1[[#This Row],[Company]],"52 week low",TRUE)</f>
        <v>78.97</v>
      </c>
      <c r="R78" s="8">
        <f>_FV(Table1[[#This Row],[Company]],"Low")</f>
        <v>115.9</v>
      </c>
      <c r="S78" s="17">
        <f>_FV(Table1[[#This Row],[Company]],"Price")</f>
        <v>116.56</v>
      </c>
      <c r="T78" s="8">
        <f>_FV(Table1[[#This Row],[Company]],"High")</f>
        <v>116.72</v>
      </c>
      <c r="U78" s="8">
        <f>_FV(Table1[[#This Row],[Company]],"52 week high",TRUE)</f>
        <v>116.72</v>
      </c>
      <c r="V78" s="4">
        <f>(_FV(Table1[[#This Row],[Company]],"52 week high",TRUE)-_FV(Table1[[#This Row],[Company]],"Price"))/_FV(Table1[[#This Row],[Company]],"Price",TRUE)</f>
        <v>1.3726835964309933E-3</v>
      </c>
      <c r="W78" s="4">
        <f>((_FV(Table1[[#This Row],[Company]],"Price")-_FV(Table1[[#This Row],[Company]],"52 week low",TRUE))/(Table1[year range]*_FV(Table1[[#This Row],[Company]],"Price")))</f>
        <v>0.99576158940397363</v>
      </c>
      <c r="X78" s="4">
        <f>((_FV(Table1[[#This Row],[Company]],"Price")-_FV(Table1[[#This Row],[Company]],"Low",TRUE))/(_FV(Table1[[#This Row],[Company]],"High",TRUE)-_FV(Table1[[#This Row],[Company]],"Low",TRUE)))</f>
        <v>0.8048780487804903</v>
      </c>
      <c r="Y78" s="8">
        <f>_FV(Table1[[#This Row],[Company]],"Previous close",TRUE)</f>
        <v>116.17</v>
      </c>
      <c r="Z78" s="13">
        <f>_FV(Table1[[#This Row],[Company]],"Change")</f>
        <v>0.39</v>
      </c>
      <c r="AA78" s="8">
        <f>_FV(Table1[[#This Row],[Company]],"Open")</f>
        <v>115.92</v>
      </c>
      <c r="AB78" s="1">
        <v>0.219</v>
      </c>
      <c r="AC78" s="19">
        <f>AB78*_FV(Table1[[#This Row],[Company]],"Change (%)",TRUE)/100</f>
        <v>7.35183E-6</v>
      </c>
      <c r="AD78" s="5">
        <f>_FV(Table1[[#This Row],[Company]],"Volume")</f>
        <v>143039</v>
      </c>
      <c r="AE78" s="5">
        <f>_FV(Table1[[#This Row],[Company]],"Volume average",TRUE)</f>
        <v>772156.59375</v>
      </c>
      <c r="AF78" s="5">
        <f>_FV(Table1[[#This Row],[Company]],"Shares outstanding",TRUE)</f>
        <v>164736767.44503701</v>
      </c>
      <c r="AG78" s="1" t="str">
        <f>_FV(Table1[[#This Row],[Company]],"Last trade time",TRUE)</f>
        <v>8/08/2018 15:06:51</v>
      </c>
      <c r="AH78" s="1" t="str">
        <f>_FV(Table1[[#This Row],[Company]],"Industry")</f>
        <v>Business Services</v>
      </c>
      <c r="AJ78"/>
    </row>
    <row r="79" spans="1:36" ht="15.95" customHeight="1" x14ac:dyDescent="0.25">
      <c r="A79" s="1">
        <v>16</v>
      </c>
      <c r="B79" s="2" t="e" vm="79">
        <v>#VALUE!</v>
      </c>
      <c r="C79" s="1" t="str">
        <f>_FV(Table1[[#This Row],[Company]],"Ticker symbol",TRUE)</f>
        <v>PYPL</v>
      </c>
      <c r="D79" s="7">
        <f>_FV(Table1[[#This Row],[Company]],"P/E",TRUE)</f>
        <v>51.020408000000003</v>
      </c>
      <c r="E79" s="1">
        <v>1.57</v>
      </c>
      <c r="F79" s="4">
        <f>ABS(_FV(Table1[[#This Row],[Company]],"Change (%)",TRUE)/Table1[Beta])</f>
        <v>2.2140127388535031E-3</v>
      </c>
      <c r="G79" s="4">
        <f>_FV(Table1[[#This Row],[Company]],"Change (%)",TRUE)</f>
        <v>3.4760000000000004E-3</v>
      </c>
      <c r="H79" s="4">
        <f>_FV(Table1[[#This Row],[Company]],"Volume")/_FV(Table1[[#This Row],[Company]],"Volume average",TRUE)</f>
        <v>0.25806849950593685</v>
      </c>
      <c r="I79" s="4">
        <f>(Table1[% volume]/(Table1[[#Totals],[% volume]]))</f>
        <v>0.51486106078252292</v>
      </c>
      <c r="J79" s="4">
        <f>_FV(Table1[[#This Row],[Company]],"Volume")/_FV(Table1[[#This Row],[Company]],"Shares outstanding",TRUE)</f>
        <v>6.8389585564589443E-4</v>
      </c>
      <c r="K79" s="4">
        <f>(_FV(Table1[[#This Row],[Company]],"52 week high",TRUE)-_FV(Table1[[#This Row],[Company]],"52 week low",TRUE))/_FV(Table1[[#This Row],[Company]],"Price")</f>
        <v>0.40150115473441106</v>
      </c>
      <c r="L79" s="4">
        <f>(_FV(Table1[[#This Row],[Company]],"High",TRUE)-_FV(Table1[[#This Row],[Company]],"Low",TRUE))/_FV(Table1[[#This Row],[Company]],"Price")</f>
        <v>8.6605080831408787E-3</v>
      </c>
      <c r="M79" s="4">
        <f>(Table1[day range]/Table1[year range])</f>
        <v>2.1570319240724768E-2</v>
      </c>
      <c r="N79" s="6">
        <f>_FV(Table1[[#This Row],[Company]],"Market cap",TRUE)</f>
        <v>102257349598.869</v>
      </c>
      <c r="O79" s="6">
        <f>_FV(Table1[[#This Row],[Company]],"Previous close",TRUE)*_FV(Table1[[#This Row],[Company]],"Change (%)",TRUE)*_FV(Table1[[#This Row],[Company]],"Shares outstanding",TRUE)</f>
        <v>355446547.20566934</v>
      </c>
      <c r="P79" s="4">
        <f>(_FV(Table1[[#This Row],[Company]],"Price")-_FV(Table1[[#This Row],[Company]],"52 week low",TRUE))/_FV(Table1[[#This Row],[Company]],"Price",TRUE)</f>
        <v>0.33510392609699768</v>
      </c>
      <c r="Q79" s="8">
        <f>_FV(Table1[[#This Row],[Company]],"52 week low",TRUE)</f>
        <v>57.58</v>
      </c>
      <c r="R79" s="8">
        <f>_FV(Table1[[#This Row],[Company]],"Low")</f>
        <v>85.86</v>
      </c>
      <c r="S79" s="17">
        <f>_FV(Table1[[#This Row],[Company]],"Price")</f>
        <v>86.6</v>
      </c>
      <c r="T79" s="8">
        <f>_FV(Table1[[#This Row],[Company]],"High")</f>
        <v>86.61</v>
      </c>
      <c r="U79" s="8">
        <f>_FV(Table1[[#This Row],[Company]],"52 week high",TRUE)</f>
        <v>92.35</v>
      </c>
      <c r="V79" s="4">
        <f>(_FV(Table1[[#This Row],[Company]],"52 week high",TRUE)-_FV(Table1[[#This Row],[Company]],"Price"))/_FV(Table1[[#This Row],[Company]],"Price",TRUE)</f>
        <v>6.6397228637413402E-2</v>
      </c>
      <c r="W79" s="4">
        <f>((_FV(Table1[[#This Row],[Company]],"Price")-_FV(Table1[[#This Row],[Company]],"52 week low",TRUE))/(Table1[year range]*_FV(Table1[[#This Row],[Company]],"Price")))</f>
        <v>0.83462755248777676</v>
      </c>
      <c r="X79" s="4">
        <f>((_FV(Table1[[#This Row],[Company]],"Price")-_FV(Table1[[#This Row],[Company]],"Low",TRUE))/(_FV(Table1[[#This Row],[Company]],"High",TRUE)-_FV(Table1[[#This Row],[Company]],"Low",TRUE)))</f>
        <v>0.98666666666665981</v>
      </c>
      <c r="Y79" s="8">
        <f>_FV(Table1[[#This Row],[Company]],"Previous close",TRUE)</f>
        <v>86.3</v>
      </c>
      <c r="Z79" s="13">
        <f>_FV(Table1[[#This Row],[Company]],"Change")</f>
        <v>0.3</v>
      </c>
      <c r="AA79" s="8">
        <f>_FV(Table1[[#This Row],[Company]],"Open")</f>
        <v>86.23</v>
      </c>
      <c r="AB79" s="1">
        <v>1.2050000000000001</v>
      </c>
      <c r="AC79" s="19">
        <f>AB79*_FV(Table1[[#This Row],[Company]],"Change (%)",TRUE)/100</f>
        <v>4.1885800000000005E-5</v>
      </c>
      <c r="AD79" s="5">
        <f>_FV(Table1[[#This Row],[Company]],"Volume")</f>
        <v>810352</v>
      </c>
      <c r="AE79" s="5">
        <f>_FV(Table1[[#This Row],[Company]],"Volume average",TRUE)</f>
        <v>3140065.53125</v>
      </c>
      <c r="AF79" s="5">
        <f>_FV(Table1[[#This Row],[Company]],"Shares outstanding",TRUE)</f>
        <v>1184905557.34495</v>
      </c>
      <c r="AG79" s="1" t="str">
        <f>_FV(Table1[[#This Row],[Company]],"Last trade time",TRUE)</f>
        <v>8/08/2018 15:08:54</v>
      </c>
      <c r="AH79" s="1" t="str">
        <f>_FV(Table1[[#This Row],[Company]],"Industry")</f>
        <v>Credit Services</v>
      </c>
      <c r="AJ79"/>
    </row>
    <row r="80" spans="1:36" ht="15.95" customHeight="1" x14ac:dyDescent="0.25">
      <c r="A80" s="1">
        <v>7</v>
      </c>
      <c r="B80" s="2" t="e" vm="80">
        <v>#VALUE!</v>
      </c>
      <c r="C80" s="1" t="str">
        <f>_FV(Table1[[#This Row],[Company]],"Ticker symbol",TRUE)</f>
        <v>INTC</v>
      </c>
      <c r="D80" s="7">
        <f>_FV(Table1[[#This Row],[Company]],"P/E",TRUE)</f>
        <v>17.730495999999999</v>
      </c>
      <c r="E80" s="7">
        <f>_FV(Table1[[#This Row],[Company]],"Beta")</f>
        <v>1.0046219999999999</v>
      </c>
      <c r="F80" s="4">
        <f>ABS(_FV(Table1[[#This Row],[Company]],"Change (%)",TRUE)/_FV(Table1[[#This Row],[Company]],"Beta"))</f>
        <v>3.8004343922390712E-3</v>
      </c>
      <c r="G80" s="4">
        <f>_FV(Table1[[#This Row],[Company]],"Change (%)",TRUE)</f>
        <v>3.8179999999999998E-3</v>
      </c>
      <c r="H80" s="4">
        <f>_FV(Table1[[#This Row],[Company]],"Volume")/_FV(Table1[[#This Row],[Company]],"Volume average",TRUE)</f>
        <v>0.70738900407087069</v>
      </c>
      <c r="I80" s="4">
        <f>(Table1[% volume]/(Table1[[#Totals],[% volume]]))</f>
        <v>1.411280546518008</v>
      </c>
      <c r="J80" s="4">
        <f>_FV(Table1[[#This Row],[Company]],"Volume")/_FV(Table1[[#This Row],[Company]],"Shares outstanding",TRUE)</f>
        <v>1.0944499540070393E-3</v>
      </c>
      <c r="K80" s="4">
        <f>(_FV(Table1[[#This Row],[Company]],"52 week high",TRUE)-_FV(Table1[[#This Row],[Company]],"52 week low",TRUE))/_FV(Table1[[#This Row],[Company]],"Price")</f>
        <v>0.46485485485485478</v>
      </c>
      <c r="L80" s="4">
        <f>(_FV(Table1[[#This Row],[Company]],"High",TRUE)-_FV(Table1[[#This Row],[Company]],"Low",TRUE))/_FV(Table1[[#This Row],[Company]],"Price")</f>
        <v>8.0080080080081207E-3</v>
      </c>
      <c r="M80" s="4">
        <f>(Table1[day range]/Table1[year range])</f>
        <v>1.7226899804044259E-2</v>
      </c>
      <c r="N80" s="6">
        <f>_FV(Table1[[#This Row],[Company]],"Market cap",TRUE)</f>
        <v>229623189000</v>
      </c>
      <c r="O80" s="6">
        <f>_FV(Table1[[#This Row],[Company]],"Previous close",TRUE)*_FV(Table1[[#This Row],[Company]],"Change (%)",TRUE)*_FV(Table1[[#This Row],[Company]],"Shares outstanding",TRUE)</f>
        <v>876701335.60200095</v>
      </c>
      <c r="P80" s="4">
        <f>(_FV(Table1[[#This Row],[Company]],"Price")-_FV(Table1[[#This Row],[Company]],"52 week low",TRUE))/_FV(Table1[[#This Row],[Company]],"Price",TRUE)</f>
        <v>0.31171171171171169</v>
      </c>
      <c r="Q80" s="8">
        <f>_FV(Table1[[#This Row],[Company]],"52 week low",TRUE)</f>
        <v>34.380000000000003</v>
      </c>
      <c r="R80" s="8">
        <f>_FV(Table1[[#This Row],[Company]],"Low")</f>
        <v>49.48</v>
      </c>
      <c r="S80" s="17">
        <f>_FV(Table1[[#This Row],[Company]],"Price")</f>
        <v>49.95</v>
      </c>
      <c r="T80" s="8">
        <f>_FV(Table1[[#This Row],[Company]],"High")</f>
        <v>49.88</v>
      </c>
      <c r="U80" s="8">
        <f>_FV(Table1[[#This Row],[Company]],"52 week high",TRUE)</f>
        <v>57.599499999999999</v>
      </c>
      <c r="V80" s="4">
        <f>(_FV(Table1[[#This Row],[Company]],"52 week high",TRUE)-_FV(Table1[[#This Row],[Company]],"Price"))/_FV(Table1[[#This Row],[Company]],"Price",TRUE)</f>
        <v>0.15314314314314306</v>
      </c>
      <c r="W80" s="4">
        <f>((_FV(Table1[[#This Row],[Company]],"Price")-_FV(Table1[[#This Row],[Company]],"52 week low",TRUE))/(Table1[year range]*_FV(Table1[[#This Row],[Company]],"Price")))</f>
        <v>0.67055707487241334</v>
      </c>
      <c r="X80" s="4">
        <f>((_FV(Table1[[#This Row],[Company]],"Price")-_FV(Table1[[#This Row],[Company]],"Low",TRUE))/(_FV(Table1[[#This Row],[Company]],"High",TRUE)-_FV(Table1[[#This Row],[Company]],"Low",TRUE)))</f>
        <v>1.1749999999999983</v>
      </c>
      <c r="Y80" s="8">
        <f>_FV(Table1[[#This Row],[Company]],"Previous close",TRUE)</f>
        <v>49.76</v>
      </c>
      <c r="Z80" s="13">
        <f>_FV(Table1[[#This Row],[Company]],"Change")</f>
        <v>0.19</v>
      </c>
      <c r="AA80" s="8">
        <f>_FV(Table1[[#This Row],[Company]],"Open")</f>
        <v>49.6</v>
      </c>
      <c r="AB80" s="1">
        <v>2.6389999999999998</v>
      </c>
      <c r="AC80" s="19">
        <f>AB80*_FV(Table1[[#This Row],[Company]],"Change (%)",TRUE)/100</f>
        <v>1.0075701999999999E-4</v>
      </c>
      <c r="AD80" s="5">
        <f>_FV(Table1[[#This Row],[Company]],"Volume")</f>
        <v>5050464</v>
      </c>
      <c r="AE80" s="5">
        <f>_FV(Table1[[#This Row],[Company]],"Volume average",TRUE)</f>
        <v>7139585.109375</v>
      </c>
      <c r="AF80" s="5">
        <f>_FV(Table1[[#This Row],[Company]],"Shares outstanding",TRUE)</f>
        <v>4614613926.8488798</v>
      </c>
      <c r="AG80" s="1" t="str">
        <f>_FV(Table1[[#This Row],[Company]],"Last trade time",TRUE)</f>
        <v>8/08/2018 15:08:54</v>
      </c>
      <c r="AH80" s="1" t="str">
        <f>_FV(Table1[[#This Row],[Company]],"Industry")</f>
        <v>Semiconductors</v>
      </c>
      <c r="AJ80"/>
    </row>
    <row r="81" spans="1:36" ht="15.95" customHeight="1" x14ac:dyDescent="0.25">
      <c r="A81" s="1">
        <v>3</v>
      </c>
      <c r="B81" s="2" t="e" vm="81">
        <v>#VALUE!</v>
      </c>
      <c r="C81" s="1" t="str">
        <f>_FV(Table1[[#This Row],[Company]],"Ticker symbol",TRUE)</f>
        <v>MSFT</v>
      </c>
      <c r="D81" s="7">
        <f>_FV(Table1[[#This Row],[Company]],"P/E",TRUE)</f>
        <v>50.761420999999999</v>
      </c>
      <c r="E81" s="7">
        <f>_FV(Table1[[#This Row],[Company]],"Beta")</f>
        <v>1.1868080000000001</v>
      </c>
      <c r="F81" s="4">
        <f>ABS(_FV(Table1[[#This Row],[Company]],"Change (%)",TRUE)/_FV(Table1[[#This Row],[Company]],"Beta"))</f>
        <v>3.4824504047832505E-3</v>
      </c>
      <c r="G81" s="4">
        <f>_FV(Table1[[#This Row],[Company]],"Change (%)",TRUE)</f>
        <v>4.1330000000000004E-3</v>
      </c>
      <c r="H81" s="4">
        <f>_FV(Table1[[#This Row],[Company]],"Volume")/_FV(Table1[[#This Row],[Company]],"Volume average",TRUE)</f>
        <v>0.63897967230792219</v>
      </c>
      <c r="I81" s="4">
        <f>(Table1[% volume]/(Table1[[#Totals],[% volume]]))</f>
        <v>1.2748001113377163</v>
      </c>
      <c r="J81" s="4">
        <f>_FV(Table1[[#This Row],[Company]],"Volume")/_FV(Table1[[#This Row],[Company]],"Shares outstanding",TRUE)</f>
        <v>5.4536935726285057E-4</v>
      </c>
      <c r="K81" s="4">
        <f>(_FV(Table1[[#This Row],[Company]],"52 week high",TRUE)-_FV(Table1[[#This Row],[Company]],"52 week low",TRUE))/_FV(Table1[[#This Row],[Company]],"Price")</f>
        <v>0.364709110867179</v>
      </c>
      <c r="L81" s="4">
        <f>(_FV(Table1[[#This Row],[Company]],"High",TRUE)-_FV(Table1[[#This Row],[Company]],"Low",TRUE))/_FV(Table1[[#This Row],[Company]],"Price")</f>
        <v>5.5808635199414815E-3</v>
      </c>
      <c r="M81" s="4">
        <f>(Table1[day range]/Table1[year range])</f>
        <v>1.5302232254828258E-2</v>
      </c>
      <c r="N81" s="6">
        <f>_FV(Table1[[#This Row],[Company]],"Market cap",TRUE)</f>
        <v>836678424527.02795</v>
      </c>
      <c r="O81" s="6">
        <f>_FV(Table1[[#This Row],[Company]],"Previous close",TRUE)*_FV(Table1[[#This Row],[Company]],"Change (%)",TRUE)*_FV(Table1[[#This Row],[Company]],"Shares outstanding",TRUE)</f>
        <v>3457991928.5702095</v>
      </c>
      <c r="P81" s="4">
        <f>(_FV(Table1[[#This Row],[Company]],"Price")-_FV(Table1[[#This Row],[Company]],"52 week low",TRUE))/_FV(Table1[[#This Row],[Company]],"Price",TRUE)</f>
        <v>0.34796926454445659</v>
      </c>
      <c r="Q81" s="8">
        <f>_FV(Table1[[#This Row],[Company]],"52 week low",TRUE)</f>
        <v>71.28</v>
      </c>
      <c r="R81" s="8">
        <f>_FV(Table1[[#This Row],[Company]],"Low")</f>
        <v>108.7599</v>
      </c>
      <c r="S81" s="17">
        <f>_FV(Table1[[#This Row],[Company]],"Price")</f>
        <v>109.32</v>
      </c>
      <c r="T81" s="8">
        <f>_FV(Table1[[#This Row],[Company]],"High")</f>
        <v>109.37</v>
      </c>
      <c r="U81" s="8">
        <f>_FV(Table1[[#This Row],[Company]],"52 week high",TRUE)</f>
        <v>111.15</v>
      </c>
      <c r="V81" s="4">
        <f>(_FV(Table1[[#This Row],[Company]],"52 week high",TRUE)-_FV(Table1[[#This Row],[Company]],"Price"))/_FV(Table1[[#This Row],[Company]],"Price",TRUE)</f>
        <v>1.67398463227224E-2</v>
      </c>
      <c r="W81" s="4">
        <f>((_FV(Table1[[#This Row],[Company]],"Price")-_FV(Table1[[#This Row],[Company]],"52 week low",TRUE))/(Table1[year range]*_FV(Table1[[#This Row],[Company]],"Price")))</f>
        <v>0.95410082768999216</v>
      </c>
      <c r="X81" s="4">
        <f>((_FV(Table1[[#This Row],[Company]],"Price")-_FV(Table1[[#This Row],[Company]],"Low",TRUE))/(_FV(Table1[[#This Row],[Company]],"High",TRUE)-_FV(Table1[[#This Row],[Company]],"Low",TRUE)))</f>
        <v>0.91804622193081276</v>
      </c>
      <c r="Y81" s="8">
        <f>_FV(Table1[[#This Row],[Company]],"Previous close",TRUE)</f>
        <v>108.87</v>
      </c>
      <c r="Z81" s="13">
        <f>_FV(Table1[[#This Row],[Company]],"Change")</f>
        <v>0.45</v>
      </c>
      <c r="AA81" s="8">
        <f>_FV(Table1[[#This Row],[Company]],"Open")</f>
        <v>109.33</v>
      </c>
      <c r="AB81" s="1">
        <v>9.8279999999999994</v>
      </c>
      <c r="AC81" s="19">
        <f>AB81*_FV(Table1[[#This Row],[Company]],"Change (%)",TRUE)/100</f>
        <v>4.0619123999999999E-4</v>
      </c>
      <c r="AD81" s="5">
        <f>_FV(Table1[[#This Row],[Company]],"Volume")</f>
        <v>4191226</v>
      </c>
      <c r="AE81" s="5">
        <f>_FV(Table1[[#This Row],[Company]],"Volume average",TRUE)</f>
        <v>6559247.7846153798</v>
      </c>
      <c r="AF81" s="5">
        <f>_FV(Table1[[#This Row],[Company]],"Shares outstanding",TRUE)</f>
        <v>7685114581.8593597</v>
      </c>
      <c r="AG81" s="1" t="str">
        <f>_FV(Table1[[#This Row],[Company]],"Last trade time",TRUE)</f>
        <v>8/08/2018 15:09:26</v>
      </c>
      <c r="AH81" s="1" t="str">
        <f>_FV(Table1[[#This Row],[Company]],"Industry")</f>
        <v>Software - Infrastructure</v>
      </c>
      <c r="AJ81"/>
    </row>
    <row r="82" spans="1:36" ht="15.95" customHeight="1" x14ac:dyDescent="0.25">
      <c r="A82" s="1">
        <v>24</v>
      </c>
      <c r="B82" s="2" t="e" vm="82">
        <v>#VALUE!</v>
      </c>
      <c r="C82" s="1" t="str">
        <f>_FV(Table1[[#This Row],[Company]],"Ticker symbol",TRUE)</f>
        <v>BIIB</v>
      </c>
      <c r="D82" s="7">
        <f>_FV(Table1[[#This Row],[Company]],"P/E",TRUE)</f>
        <v>24.154589000000001</v>
      </c>
      <c r="E82" s="7">
        <f>_FV(Table1[[#This Row],[Company]],"Beta")</f>
        <v>0.87555300000000003</v>
      </c>
      <c r="F82" s="4">
        <f>ABS(_FV(Table1[[#This Row],[Company]],"Change (%)",TRUE)/_FV(Table1[[#This Row],[Company]],"Beta"))</f>
        <v>4.8597857582579236E-3</v>
      </c>
      <c r="G82" s="4">
        <f>_FV(Table1[[#This Row],[Company]],"Change (%)",TRUE)</f>
        <v>4.2550000000000001E-3</v>
      </c>
      <c r="H82" s="4">
        <f>_FV(Table1[[#This Row],[Company]],"Volume")/_FV(Table1[[#This Row],[Company]],"Volume average",TRUE)</f>
        <v>0.19266310683730326</v>
      </c>
      <c r="I82" s="4">
        <f>(Table1[% volume]/(Table1[[#Totals],[% volume]]))</f>
        <v>0.38437365176228538</v>
      </c>
      <c r="J82" s="4">
        <f>_FV(Table1[[#This Row],[Company]],"Volume")/_FV(Table1[[#This Row],[Company]],"Shares outstanding",TRUE)</f>
        <v>1.1889739883105402E-3</v>
      </c>
      <c r="K82" s="4">
        <f>(_FV(Table1[[#This Row],[Company]],"52 week high",TRUE)-_FV(Table1[[#This Row],[Company]],"52 week low",TRUE))/_FV(Table1[[#This Row],[Company]],"Price")</f>
        <v>0.39672382902482733</v>
      </c>
      <c r="L82" s="4">
        <f>(_FV(Table1[[#This Row],[Company]],"High",TRUE)-_FV(Table1[[#This Row],[Company]],"Low",TRUE))/_FV(Table1[[#This Row],[Company]],"Price")</f>
        <v>9.157352899354352E-3</v>
      </c>
      <c r="M82" s="4">
        <f>(Table1[day range]/Table1[year range])</f>
        <v>2.3082437275985447E-2</v>
      </c>
      <c r="N82" s="6">
        <f>_FV(Table1[[#This Row],[Company]],"Market cap",TRUE)</f>
        <v>70587589068.5</v>
      </c>
      <c r="O82" s="6">
        <f>_FV(Table1[[#This Row],[Company]],"Previous close",TRUE)*_FV(Table1[[#This Row],[Company]],"Change (%)",TRUE)*_FV(Table1[[#This Row],[Company]],"Shares outstanding",TRUE)</f>
        <v>300350191.48646772</v>
      </c>
      <c r="P82" s="4">
        <f>(_FV(Table1[[#This Row],[Company]],"Price")-_FV(Table1[[#This Row],[Company]],"52 week low",TRUE))/_FV(Table1[[#This Row],[Company]],"Price",TRUE)</f>
        <v>0.29138583169809179</v>
      </c>
      <c r="Q82" s="8">
        <f>_FV(Table1[[#This Row],[Company]],"52 week low",TRUE)</f>
        <v>249.17</v>
      </c>
      <c r="R82" s="8">
        <f>_FV(Table1[[#This Row],[Company]],"Low")</f>
        <v>347.97</v>
      </c>
      <c r="S82" s="17">
        <f>_FV(Table1[[#This Row],[Company]],"Price")</f>
        <v>351.63</v>
      </c>
      <c r="T82" s="8">
        <f>_FV(Table1[[#This Row],[Company]],"High")</f>
        <v>351.19</v>
      </c>
      <c r="U82" s="8">
        <f>_FV(Table1[[#This Row],[Company]],"52 week high",TRUE)</f>
        <v>388.67</v>
      </c>
      <c r="V82" s="4">
        <f>(_FV(Table1[[#This Row],[Company]],"52 week high",TRUE)-_FV(Table1[[#This Row],[Company]],"Price"))/_FV(Table1[[#This Row],[Company]],"Price",TRUE)</f>
        <v>0.10533799732673554</v>
      </c>
      <c r="W82" s="4">
        <f>((_FV(Table1[[#This Row],[Company]],"Price")-_FV(Table1[[#This Row],[Company]],"52 week low",TRUE))/(Table1[year range]*_FV(Table1[[#This Row],[Company]],"Price")))</f>
        <v>0.7344802867383512</v>
      </c>
      <c r="X82" s="4">
        <f>((_FV(Table1[[#This Row],[Company]],"Price")-_FV(Table1[[#This Row],[Company]],"Low",TRUE))/(_FV(Table1[[#This Row],[Company]],"High",TRUE)-_FV(Table1[[#This Row],[Company]],"Low",TRUE)))</f>
        <v>1.1366459627329197</v>
      </c>
      <c r="Y82" s="8">
        <f>_FV(Table1[[#This Row],[Company]],"Previous close",TRUE)</f>
        <v>350.14</v>
      </c>
      <c r="Z82" s="13">
        <f>_FV(Table1[[#This Row],[Company]],"Change")</f>
        <v>1.49</v>
      </c>
      <c r="AA82" s="8">
        <f>_FV(Table1[[#This Row],[Company]],"Open")</f>
        <v>348.05</v>
      </c>
      <c r="AB82" s="1">
        <v>0.85299999999999998</v>
      </c>
      <c r="AC82" s="19">
        <f>AB82*_FV(Table1[[#This Row],[Company]],"Change (%)",TRUE)/100</f>
        <v>3.6295150000000001E-5</v>
      </c>
      <c r="AD82" s="5">
        <f>_FV(Table1[[#This Row],[Company]],"Volume")</f>
        <v>239695</v>
      </c>
      <c r="AE82" s="5">
        <f>_FV(Table1[[#This Row],[Company]],"Volume average",TRUE)</f>
        <v>1244114.68253968</v>
      </c>
      <c r="AF82" s="5">
        <f>_FV(Table1[[#This Row],[Company]],"Shares outstanding",TRUE)</f>
        <v>201598186.635346</v>
      </c>
      <c r="AG82" s="1" t="str">
        <f>_FV(Table1[[#This Row],[Company]],"Last trade time",TRUE)</f>
        <v>8/08/2018 15:05:05</v>
      </c>
      <c r="AH82" s="1" t="str">
        <f>_FV(Table1[[#This Row],[Company]],"Industry")</f>
        <v>Biotechnology</v>
      </c>
      <c r="AJ82"/>
    </row>
    <row r="83" spans="1:36" ht="15.95" customHeight="1" x14ac:dyDescent="0.25">
      <c r="A83" s="1">
        <v>55</v>
      </c>
      <c r="B83" s="2" t="e" vm="83">
        <v>#VALUE!</v>
      </c>
      <c r="C83" s="1" t="str">
        <f>_FV(Table1[[#This Row],[Company]],"Ticker symbol",TRUE)</f>
        <v>FISV</v>
      </c>
      <c r="D83" s="7">
        <f>_FV(Table1[[#This Row],[Company]],"P/E",TRUE)</f>
        <v>22.727273</v>
      </c>
      <c r="E83" s="7">
        <f>_FV(Table1[[#This Row],[Company]],"Beta")</f>
        <v>0.77576999999999996</v>
      </c>
      <c r="F83" s="4">
        <f>ABS(_FV(Table1[[#This Row],[Company]],"Change (%)",TRUE)/_FV(Table1[[#This Row],[Company]],"Beta"))</f>
        <v>6.1886899467625727E-3</v>
      </c>
      <c r="G83" s="4">
        <f>_FV(Table1[[#This Row],[Company]],"Change (%)",TRUE)</f>
        <v>4.8010000000000006E-3</v>
      </c>
      <c r="H83" s="4">
        <f>_FV(Table1[[#This Row],[Company]],"Volume")/_FV(Table1[[#This Row],[Company]],"Volume average",TRUE)</f>
        <v>0.11205565655503547</v>
      </c>
      <c r="I83" s="4">
        <f>(Table1[% volume]/(Table1[[#Totals],[% volume]]))</f>
        <v>0.22355728928970037</v>
      </c>
      <c r="J83" s="4">
        <f>_FV(Table1[[#This Row],[Company]],"Volume")/_FV(Table1[[#This Row],[Company]],"Shares outstanding",TRUE)</f>
        <v>4.2459303271262251E-4</v>
      </c>
      <c r="K83" s="4">
        <f>(_FV(Table1[[#This Row],[Company]],"52 week high",TRUE)-_FV(Table1[[#This Row],[Company]],"52 week low",TRUE))/_FV(Table1[[#This Row],[Company]],"Price")</f>
        <v>0.23711739635800066</v>
      </c>
      <c r="L83" s="4">
        <f>(_FV(Table1[[#This Row],[Company]],"High",TRUE)-_FV(Table1[[#This Row],[Company]],"Low",TRUE))/_FV(Table1[[#This Row],[Company]],"Price")</f>
        <v>4.9076585302853595E-3</v>
      </c>
      <c r="M83" s="4">
        <f>(Table1[day range]/Table1[year range])</f>
        <v>2.0697167755991043E-2</v>
      </c>
      <c r="N83" s="6">
        <f>_FV(Table1[[#This Row],[Company]],"Market cap",TRUE)</f>
        <v>31304913637.139999</v>
      </c>
      <c r="O83" s="6">
        <f>_FV(Table1[[#This Row],[Company]],"Previous close",TRUE)*_FV(Table1[[#This Row],[Company]],"Change (%)",TRUE)*_FV(Table1[[#This Row],[Company]],"Shares outstanding",TRUE)</f>
        <v>150294890.37190911</v>
      </c>
      <c r="P83" s="4">
        <f>(_FV(Table1[[#This Row],[Company]],"Price")-_FV(Table1[[#This Row],[Company]],"52 week low",TRUE))/_FV(Table1[[#This Row],[Company]],"Price",TRUE)</f>
        <v>0.22704378148004653</v>
      </c>
      <c r="Q83" s="8">
        <f>_FV(Table1[[#This Row],[Company]],"52 week low",TRUE)</f>
        <v>59.85</v>
      </c>
      <c r="R83" s="8">
        <f>_FV(Table1[[#This Row],[Company]],"Low")</f>
        <v>77</v>
      </c>
      <c r="S83" s="17">
        <f>_FV(Table1[[#This Row],[Company]],"Price")</f>
        <v>77.430000000000007</v>
      </c>
      <c r="T83" s="8">
        <f>_FV(Table1[[#This Row],[Company]],"High")</f>
        <v>77.38</v>
      </c>
      <c r="U83" s="8">
        <f>_FV(Table1[[#This Row],[Company]],"52 week high",TRUE)</f>
        <v>78.209999999999994</v>
      </c>
      <c r="V83" s="4">
        <f>(_FV(Table1[[#This Row],[Company]],"52 week high",TRUE)-_FV(Table1[[#This Row],[Company]],"Price"))/_FV(Table1[[#This Row],[Company]],"Price",TRUE)</f>
        <v>1.0073614877954112E-2</v>
      </c>
      <c r="W83" s="4">
        <f>((_FV(Table1[[#This Row],[Company]],"Price")-_FV(Table1[[#This Row],[Company]],"52 week low",TRUE))/(Table1[year range]*_FV(Table1[[#This Row],[Company]],"Price")))</f>
        <v>0.95751633986928175</v>
      </c>
      <c r="X83" s="4">
        <f>((_FV(Table1[[#This Row],[Company]],"Price")-_FV(Table1[[#This Row],[Company]],"Low",TRUE))/(_FV(Table1[[#This Row],[Company]],"High",TRUE)-_FV(Table1[[#This Row],[Company]],"Low",TRUE)))</f>
        <v>1.1315789473684525</v>
      </c>
      <c r="Y83" s="8">
        <f>_FV(Table1[[#This Row],[Company]],"Previous close",TRUE)</f>
        <v>77.06</v>
      </c>
      <c r="Z83" s="13">
        <f>_FV(Table1[[#This Row],[Company]],"Change")</f>
        <v>0.37</v>
      </c>
      <c r="AA83" s="8">
        <f>_FV(Table1[[#This Row],[Company]],"Open")</f>
        <v>77.180000000000007</v>
      </c>
      <c r="AB83" s="1">
        <v>0.37</v>
      </c>
      <c r="AC83" s="19">
        <f>AB83*_FV(Table1[[#This Row],[Company]],"Change (%)",TRUE)/100</f>
        <v>1.7763700000000001E-5</v>
      </c>
      <c r="AD83" s="5">
        <f>_FV(Table1[[#This Row],[Company]],"Volume")</f>
        <v>172487</v>
      </c>
      <c r="AE83" s="5">
        <f>_FV(Table1[[#This Row],[Company]],"Volume average",TRUE)</f>
        <v>1539297.57142857</v>
      </c>
      <c r="AF83" s="5">
        <f>_FV(Table1[[#This Row],[Company]],"Shares outstanding",TRUE)</f>
        <v>406240768.714508</v>
      </c>
      <c r="AG83" s="1" t="str">
        <f>_FV(Table1[[#This Row],[Company]],"Last trade time",TRUE)</f>
        <v>8/08/2018 15:08:01</v>
      </c>
      <c r="AH83" s="1" t="str">
        <f>_FV(Table1[[#This Row],[Company]],"Industry")</f>
        <v>Business Services</v>
      </c>
      <c r="AJ83"/>
    </row>
    <row r="84" spans="1:36" ht="15.95" customHeight="1" x14ac:dyDescent="0.25">
      <c r="A84" s="1">
        <v>101</v>
      </c>
      <c r="B84" s="2" t="e" vm="84">
        <v>#VALUE!</v>
      </c>
      <c r="C84" s="1" t="str">
        <f>_FV(Table1[[#This Row],[Company]],"Ticker symbol",TRUE)</f>
        <v>XRAY</v>
      </c>
      <c r="D84" s="7">
        <f>_FV(Table1[[#This Row],[Company]],"P/E",TRUE)</f>
        <v>37.453184</v>
      </c>
      <c r="E84" s="7">
        <f>_FV(Table1[[#This Row],[Company]],"Beta")</f>
        <v>1.277798</v>
      </c>
      <c r="F84" s="4">
        <f>ABS(_FV(Table1[[#This Row],[Company]],"Change (%)",TRUE)/_FV(Table1[[#This Row],[Company]],"Beta"))</f>
        <v>3.8730691392536223E-3</v>
      </c>
      <c r="G84" s="4">
        <f>_FV(Table1[[#This Row],[Company]],"Change (%)",TRUE)</f>
        <v>4.9490000000000003E-3</v>
      </c>
      <c r="H84" s="4">
        <f>_FV(Table1[[#This Row],[Company]],"Volume")/_FV(Table1[[#This Row],[Company]],"Volume average",TRUE)</f>
        <v>0.52592907639780107</v>
      </c>
      <c r="I84" s="4">
        <f>(Table1[% volume]/(Table1[[#Totals],[% volume]]))</f>
        <v>1.0492578625014057</v>
      </c>
      <c r="J84" s="4">
        <f>_FV(Table1[[#This Row],[Company]],"Volume")/_FV(Table1[[#This Row],[Company]],"Shares outstanding",TRUE)</f>
        <v>6.5363947677570186E-3</v>
      </c>
      <c r="K84" s="4">
        <f>(_FV(Table1[[#This Row],[Company]],"52 week high",TRUE)-_FV(Table1[[#This Row],[Company]],"52 week low",TRUE))/_FV(Table1[[#This Row],[Company]],"Price")</f>
        <v>0.76136111111111116</v>
      </c>
      <c r="L84" s="4">
        <f>(_FV(Table1[[#This Row],[Company]],"High",TRUE)-_FV(Table1[[#This Row],[Company]],"Low",TRUE))/_FV(Table1[[#This Row],[Company]],"Price")</f>
        <v>3.2323232323232351E-2</v>
      </c>
      <c r="M84" s="4">
        <f>(Table1[day range]/Table1[year range])</f>
        <v>4.245453550426373E-2</v>
      </c>
      <c r="N84" s="6">
        <f>_FV(Table1[[#This Row],[Company]],"Market cap",TRUE)</f>
        <v>8967900094.4300003</v>
      </c>
      <c r="O84" s="6">
        <f>_FV(Table1[[#This Row],[Company]],"Previous close",TRUE)*_FV(Table1[[#This Row],[Company]],"Change (%)",TRUE)*_FV(Table1[[#This Row],[Company]],"Shares outstanding",TRUE)</f>
        <v>44382137.56733413</v>
      </c>
      <c r="P84" s="4">
        <f>(_FV(Table1[[#This Row],[Company]],"Price")-_FV(Table1[[#This Row],[Company]],"52 week low",TRUE))/_FV(Table1[[#This Row],[Company]],"Price",TRUE)</f>
        <v>1.9441919191919187E-2</v>
      </c>
      <c r="Q84" s="8">
        <f>_FV(Table1[[#This Row],[Company]],"52 week low",TRUE)</f>
        <v>38.830100000000002</v>
      </c>
      <c r="R84" s="8">
        <f>_FV(Table1[[#This Row],[Company]],"Low")</f>
        <v>39.19</v>
      </c>
      <c r="S84" s="17">
        <f>_FV(Table1[[#This Row],[Company]],"Price")</f>
        <v>39.6</v>
      </c>
      <c r="T84" s="8">
        <f>_FV(Table1[[#This Row],[Company]],"High")</f>
        <v>40.47</v>
      </c>
      <c r="U84" s="8">
        <f>_FV(Table1[[#This Row],[Company]],"52 week high",TRUE)</f>
        <v>68.98</v>
      </c>
      <c r="V84" s="4">
        <f>(_FV(Table1[[#This Row],[Company]],"52 week high",TRUE)-_FV(Table1[[#This Row],[Company]],"Price"))/_FV(Table1[[#This Row],[Company]],"Price",TRUE)</f>
        <v>0.74191919191919198</v>
      </c>
      <c r="W84" s="4">
        <f>((_FV(Table1[[#This Row],[Company]],"Price")-_FV(Table1[[#This Row],[Company]],"52 week low",TRUE))/(Table1[year range]*_FV(Table1[[#This Row],[Company]],"Price")))</f>
        <v>2.5535739753697349E-2</v>
      </c>
      <c r="X84" s="4">
        <f>((_FV(Table1[[#This Row],[Company]],"Price")-_FV(Table1[[#This Row],[Company]],"Low",TRUE))/(_FV(Table1[[#This Row],[Company]],"High",TRUE)-_FV(Table1[[#This Row],[Company]],"Low",TRUE)))</f>
        <v>0.32031250000000261</v>
      </c>
      <c r="Y84" s="8">
        <f>_FV(Table1[[#This Row],[Company]],"Previous close",TRUE)</f>
        <v>39.405000000000001</v>
      </c>
      <c r="Z84" s="13">
        <f>_FV(Table1[[#This Row],[Company]],"Change")</f>
        <v>0.19500000000000001</v>
      </c>
      <c r="AA84" s="8">
        <f>_FV(Table1[[#This Row],[Company]],"Open")</f>
        <v>39.19</v>
      </c>
      <c r="AB84" s="1">
        <v>0.128</v>
      </c>
      <c r="AC84" s="19">
        <f>AB84*_FV(Table1[[#This Row],[Company]],"Change (%)",TRUE)/100</f>
        <v>6.3347200000000002E-6</v>
      </c>
      <c r="AD84" s="5">
        <f>_FV(Table1[[#This Row],[Company]],"Volume")</f>
        <v>1487571</v>
      </c>
      <c r="AE84" s="5">
        <f>_FV(Table1[[#This Row],[Company]],"Volume average",TRUE)</f>
        <v>2828463.1269841301</v>
      </c>
      <c r="AF84" s="5">
        <f>_FV(Table1[[#This Row],[Company]],"Shares outstanding",TRUE)</f>
        <v>227582796.45806399</v>
      </c>
      <c r="AG84" s="1" t="str">
        <f>_FV(Table1[[#This Row],[Company]],"Last trade time",TRUE)</f>
        <v>8/08/2018 15:06:13</v>
      </c>
      <c r="AH84" s="1" t="str">
        <f>_FV(Table1[[#This Row],[Company]],"Industry")</f>
        <v>Medical Instruments &amp; Supplies</v>
      </c>
      <c r="AJ84"/>
    </row>
    <row r="85" spans="1:36" ht="15.95" customHeight="1" x14ac:dyDescent="0.25">
      <c r="A85" s="1">
        <v>52</v>
      </c>
      <c r="B85" s="2" t="e" vm="85">
        <v>#VALUE!</v>
      </c>
      <c r="C85" s="1" t="str">
        <f>_FV(Table1[[#This Row],[Company]],"Ticker symbol",TRUE)</f>
        <v>ROST</v>
      </c>
      <c r="D85" s="7">
        <f>_FV(Table1[[#This Row],[Company]],"P/E",TRUE)</f>
        <v>23.364485999999999</v>
      </c>
      <c r="E85" s="7">
        <f>_FV(Table1[[#This Row],[Company]],"Beta")</f>
        <v>1.0670230000000001</v>
      </c>
      <c r="F85" s="4">
        <f>ABS(_FV(Table1[[#This Row],[Company]],"Change (%)",TRUE)/_FV(Table1[[#This Row],[Company]],"Beta"))</f>
        <v>5.0598721864477149E-3</v>
      </c>
      <c r="G85" s="4">
        <f>_FV(Table1[[#This Row],[Company]],"Change (%)",TRUE)</f>
        <v>5.3990000000000002E-3</v>
      </c>
      <c r="H85" s="4">
        <f>_FV(Table1[[#This Row],[Company]],"Volume")/_FV(Table1[[#This Row],[Company]],"Volume average",TRUE)</f>
        <v>0.12635021267569088</v>
      </c>
      <c r="I85" s="4">
        <f>(Table1[% volume]/(Table1[[#Totals],[% volume]]))</f>
        <v>0.25207572661074445</v>
      </c>
      <c r="J85" s="4">
        <f>_FV(Table1[[#This Row],[Company]],"Volume")/_FV(Table1[[#This Row],[Company]],"Shares outstanding",TRUE)</f>
        <v>8.5035866749926089E-4</v>
      </c>
      <c r="K85" s="4">
        <f>(_FV(Table1[[#This Row],[Company]],"52 week high",TRUE)-_FV(Table1[[#This Row],[Company]],"52 week low",TRUE))/_FV(Table1[[#This Row],[Company]],"Price")</f>
        <v>0.42152564664620784</v>
      </c>
      <c r="L85" s="4">
        <f>(_FV(Table1[[#This Row],[Company]],"High",TRUE)-_FV(Table1[[#This Row],[Company]],"Low",TRUE))/_FV(Table1[[#This Row],[Company]],"Price")</f>
        <v>5.8088557650153565E-3</v>
      </c>
      <c r="M85" s="4">
        <f>(Table1[day range]/Table1[year range])</f>
        <v>1.3780551222048911E-2</v>
      </c>
      <c r="N85" s="6">
        <f>_FV(Table1[[#This Row],[Company]],"Market cap",TRUE)</f>
        <v>34336735034.25</v>
      </c>
      <c r="O85" s="6">
        <f>_FV(Table1[[#This Row],[Company]],"Previous close",TRUE)*_FV(Table1[[#This Row],[Company]],"Change (%)",TRUE)*_FV(Table1[[#This Row],[Company]],"Shares outstanding",TRUE)</f>
        <v>185384032.44991562</v>
      </c>
      <c r="P85" s="4">
        <f>(_FV(Table1[[#This Row],[Company]],"Price")-_FV(Table1[[#This Row],[Company]],"52 week low",TRUE))/_FV(Table1[[#This Row],[Company]],"Price",TRUE)</f>
        <v>0.42075843928101703</v>
      </c>
      <c r="Q85" s="8">
        <f>_FV(Table1[[#This Row],[Company]],"52 week low",TRUE)</f>
        <v>52.85</v>
      </c>
      <c r="R85" s="8">
        <f>_FV(Table1[[#This Row],[Company]],"Low")</f>
        <v>90.78</v>
      </c>
      <c r="S85" s="17">
        <f>_FV(Table1[[#This Row],[Company]],"Price")</f>
        <v>91.24</v>
      </c>
      <c r="T85" s="8">
        <f>_FV(Table1[[#This Row],[Company]],"High")</f>
        <v>91.31</v>
      </c>
      <c r="U85" s="8">
        <f>_FV(Table1[[#This Row],[Company]],"52 week high",TRUE)</f>
        <v>91.31</v>
      </c>
      <c r="V85" s="4">
        <f>(_FV(Table1[[#This Row],[Company]],"52 week high",TRUE)-_FV(Table1[[#This Row],[Company]],"Price"))/_FV(Table1[[#This Row],[Company]],"Price",TRUE)</f>
        <v>7.672073651907869E-4</v>
      </c>
      <c r="W85" s="4">
        <f>((_FV(Table1[[#This Row],[Company]],"Price")-_FV(Table1[[#This Row],[Company]],"52 week low",TRUE))/(Table1[year range]*_FV(Table1[[#This Row],[Company]],"Price")))</f>
        <v>0.9981799271970877</v>
      </c>
      <c r="X85" s="4">
        <f>((_FV(Table1[[#This Row],[Company]],"Price")-_FV(Table1[[#This Row],[Company]],"Low",TRUE))/(_FV(Table1[[#This Row],[Company]],"High",TRUE)-_FV(Table1[[#This Row],[Company]],"Low",TRUE)))</f>
        <v>0.86792452830187317</v>
      </c>
      <c r="Y85" s="8">
        <f>_FV(Table1[[#This Row],[Company]],"Previous close",TRUE)</f>
        <v>90.75</v>
      </c>
      <c r="Z85" s="13">
        <f>_FV(Table1[[#This Row],[Company]],"Change")</f>
        <v>0.49</v>
      </c>
      <c r="AA85" s="8">
        <f>_FV(Table1[[#This Row],[Company]],"Open")</f>
        <v>90.78</v>
      </c>
      <c r="AB85" s="1">
        <v>0.38700000000000001</v>
      </c>
      <c r="AC85" s="19">
        <f>AB85*_FV(Table1[[#This Row],[Company]],"Change (%)",TRUE)/100</f>
        <v>2.0894129999999999E-5</v>
      </c>
      <c r="AD85" s="5">
        <f>_FV(Table1[[#This Row],[Company]],"Volume")</f>
        <v>321747</v>
      </c>
      <c r="AE85" s="5">
        <f>_FV(Table1[[#This Row],[Company]],"Volume average",TRUE)</f>
        <v>2546469.7936507901</v>
      </c>
      <c r="AF85" s="5">
        <f>_FV(Table1[[#This Row],[Company]],"Shares outstanding",TRUE)</f>
        <v>378366226.27272701</v>
      </c>
      <c r="AG85" s="1" t="str">
        <f>_FV(Table1[[#This Row],[Company]],"Last trade time",TRUE)</f>
        <v>8/08/2018 15:08:03</v>
      </c>
      <c r="AH85" s="1" t="str">
        <f>_FV(Table1[[#This Row],[Company]],"Industry")</f>
        <v>Apparel Stores</v>
      </c>
      <c r="AJ85"/>
    </row>
    <row r="86" spans="1:36" ht="15.95" customHeight="1" x14ac:dyDescent="0.25">
      <c r="A86" s="1">
        <v>77</v>
      </c>
      <c r="B86" s="2" t="e" vm="86">
        <v>#VALUE!</v>
      </c>
      <c r="C86" s="1" t="str">
        <f>_FV(Table1[[#This Row],[Company]],"Ticker symbol",TRUE)</f>
        <v>CHKP</v>
      </c>
      <c r="D86" s="7">
        <f>_FV(Table1[[#This Row],[Company]],"P/E",TRUE)</f>
        <v>22.779043000000001</v>
      </c>
      <c r="E86" s="7">
        <f>_FV(Table1[[#This Row],[Company]],"Beta")</f>
        <v>0.62668999999999997</v>
      </c>
      <c r="F86" s="4">
        <f>ABS(_FV(Table1[[#This Row],[Company]],"Change (%)",TRUE)/_FV(Table1[[#This Row],[Company]],"Beta"))</f>
        <v>8.7443552633678541E-3</v>
      </c>
      <c r="G86" s="4">
        <f>_FV(Table1[[#This Row],[Company]],"Change (%)",TRUE)</f>
        <v>5.4800000000000005E-3</v>
      </c>
      <c r="H86" s="4">
        <f>_FV(Table1[[#This Row],[Company]],"Volume")/_FV(Table1[[#This Row],[Company]],"Volume average",TRUE)</f>
        <v>0.27248992857789811</v>
      </c>
      <c r="I86" s="4">
        <f>(Table1[% volume]/(Table1[[#Totals],[% volume]]))</f>
        <v>0.54363261672292185</v>
      </c>
      <c r="J86" s="4">
        <f>_FV(Table1[[#This Row],[Company]],"Volume")/_FV(Table1[[#This Row],[Company]],"Shares outstanding",TRUE)</f>
        <v>2.0359055081258311E-3</v>
      </c>
      <c r="K86" s="4">
        <f>(_FV(Table1[[#This Row],[Company]],"52 week high",TRUE)-_FV(Table1[[#This Row],[Company]],"52 week low",TRUE))/_FV(Table1[[#This Row],[Company]],"Price")</f>
        <v>0.22365538461538459</v>
      </c>
      <c r="L86" s="4">
        <f>(_FV(Table1[[#This Row],[Company]],"High",TRUE)-_FV(Table1[[#This Row],[Company]],"Low",TRUE))/_FV(Table1[[#This Row],[Company]],"Price")</f>
        <v>9.9340659340658947E-3</v>
      </c>
      <c r="M86" s="4">
        <f>(Table1[day range]/Table1[year range])</f>
        <v>4.4416842237665309E-2</v>
      </c>
      <c r="N86" s="6">
        <f>_FV(Table1[[#This Row],[Company]],"Market cap",TRUE)</f>
        <v>18023401191.040001</v>
      </c>
      <c r="O86" s="6">
        <f>_FV(Table1[[#This Row],[Company]],"Previous close",TRUE)*_FV(Table1[[#This Row],[Company]],"Change (%)",TRUE)*_FV(Table1[[#This Row],[Company]],"Shares outstanding",TRUE)</f>
        <v>98768238.526899204</v>
      </c>
      <c r="P86" s="4">
        <f>(_FV(Table1[[#This Row],[Company]],"Price")-_FV(Table1[[#This Row],[Company]],"52 week low",TRUE))/_FV(Table1[[#This Row],[Company]],"Price",TRUE)</f>
        <v>0.17574329670329664</v>
      </c>
      <c r="Q86" s="8">
        <f>_FV(Table1[[#This Row],[Company]],"52 week low",TRUE)</f>
        <v>93.759200000000007</v>
      </c>
      <c r="R86" s="8">
        <f>_FV(Table1[[#This Row],[Company]],"Low")</f>
        <v>112.72</v>
      </c>
      <c r="S86" s="17">
        <f>_FV(Table1[[#This Row],[Company]],"Price")</f>
        <v>113.75</v>
      </c>
      <c r="T86" s="8">
        <f>_FV(Table1[[#This Row],[Company]],"High")</f>
        <v>113.85</v>
      </c>
      <c r="U86" s="8">
        <f>_FV(Table1[[#This Row],[Company]],"52 week high",TRUE)</f>
        <v>119.2</v>
      </c>
      <c r="V86" s="4">
        <f>(_FV(Table1[[#This Row],[Company]],"52 week high",TRUE)-_FV(Table1[[#This Row],[Company]],"Price"))/_FV(Table1[[#This Row],[Company]],"Price",TRUE)</f>
        <v>4.7912087912087939E-2</v>
      </c>
      <c r="W86" s="4">
        <f>((_FV(Table1[[#This Row],[Company]],"Price")-_FV(Table1[[#This Row],[Company]],"52 week low",TRUE))/(Table1[year range]*_FV(Table1[[#This Row],[Company]],"Price")))</f>
        <v>0.78577717681833892</v>
      </c>
      <c r="X86" s="4">
        <f>((_FV(Table1[[#This Row],[Company]],"Price")-_FV(Table1[[#This Row],[Company]],"Low",TRUE))/(_FV(Table1[[#This Row],[Company]],"High",TRUE)-_FV(Table1[[#This Row],[Company]],"Low",TRUE)))</f>
        <v>0.9115044247787657</v>
      </c>
      <c r="Y86" s="8">
        <f>_FV(Table1[[#This Row],[Company]],"Previous close",TRUE)</f>
        <v>113.13</v>
      </c>
      <c r="Z86" s="13">
        <f>_FV(Table1[[#This Row],[Company]],"Change")</f>
        <v>0.62</v>
      </c>
      <c r="AA86" s="8">
        <f>_FV(Table1[[#This Row],[Company]],"Open")</f>
        <v>113.13</v>
      </c>
      <c r="AB86" s="1">
        <v>0.215</v>
      </c>
      <c r="AC86" s="19">
        <f>AB86*_FV(Table1[[#This Row],[Company]],"Change (%)",TRUE)/100</f>
        <v>1.1782000000000002E-5</v>
      </c>
      <c r="AD86" s="5">
        <f>_FV(Table1[[#This Row],[Company]],"Volume")</f>
        <v>324352</v>
      </c>
      <c r="AE86" s="5">
        <f>_FV(Table1[[#This Row],[Company]],"Volume average",TRUE)</f>
        <v>1190326.5625</v>
      </c>
      <c r="AF86" s="5">
        <f>_FV(Table1[[#This Row],[Company]],"Shares outstanding",TRUE)</f>
        <v>159315841.872536</v>
      </c>
      <c r="AG86" s="1" t="str">
        <f>_FV(Table1[[#This Row],[Company]],"Last trade time",TRUE)</f>
        <v>8/08/2018 15:04:00</v>
      </c>
      <c r="AH86" s="1" t="str">
        <f>_FV(Table1[[#This Row],[Company]],"Industry")</f>
        <v>Software - Application</v>
      </c>
      <c r="AJ86"/>
    </row>
    <row r="87" spans="1:36" ht="15.95" customHeight="1" x14ac:dyDescent="0.25">
      <c r="A87" s="1">
        <v>15</v>
      </c>
      <c r="B87" s="2" t="e" vm="87">
        <v>#VALUE!</v>
      </c>
      <c r="C87" s="1" t="str">
        <f>_FV(Table1[[#This Row],[Company]],"Ticker symbol",TRUE)</f>
        <v>TXN</v>
      </c>
      <c r="D87" s="7">
        <f>_FV(Table1[[#This Row],[Company]],"P/E",TRUE)</f>
        <v>25.974025999999999</v>
      </c>
      <c r="E87" s="7">
        <f>_FV(Table1[[#This Row],[Company]],"Beta")</f>
        <v>1.1988890000000001</v>
      </c>
      <c r="F87" s="4">
        <f>ABS(_FV(Table1[[#This Row],[Company]],"Change (%)",TRUE)/_FV(Table1[[#This Row],[Company]],"Beta"))</f>
        <v>4.7552358892274426E-3</v>
      </c>
      <c r="G87" s="4">
        <f>_FV(Table1[[#This Row],[Company]],"Change (%)",TRUE)</f>
        <v>5.7010000000000003E-3</v>
      </c>
      <c r="H87" s="4">
        <f>_FV(Table1[[#This Row],[Company]],"Volume")/_FV(Table1[[#This Row],[Company]],"Volume average",TRUE)</f>
        <v>0.14746002262636998</v>
      </c>
      <c r="I87" s="4">
        <f>(Table1[% volume]/(Table1[[#Totals],[% volume]]))</f>
        <v>0.29419097572069663</v>
      </c>
      <c r="J87" s="4">
        <f>_FV(Table1[[#This Row],[Company]],"Volume")/_FV(Table1[[#This Row],[Company]],"Shares outstanding",TRUE)</f>
        <v>5.6955230083527604E-4</v>
      </c>
      <c r="K87" s="4">
        <f>(_FV(Table1[[#This Row],[Company]],"52 week high",TRUE)-_FV(Table1[[#This Row],[Company]],"52 week low",TRUE))/_FV(Table1[[#This Row],[Company]],"Price")</f>
        <v>0.35343124624237743</v>
      </c>
      <c r="L87" s="4">
        <f>(_FV(Table1[[#This Row],[Company]],"High",TRUE)-_FV(Table1[[#This Row],[Company]],"Low",TRUE))/_FV(Table1[[#This Row],[Company]],"Price")</f>
        <v>1.0478399038048602E-2</v>
      </c>
      <c r="M87" s="4">
        <f>(Table1[day range]/Table1[year range])</f>
        <v>2.9647630619684048E-2</v>
      </c>
      <c r="N87" s="6">
        <f>_FV(Table1[[#This Row],[Company]],"Market cap",TRUE)</f>
        <v>112900041516.28799</v>
      </c>
      <c r="O87" s="6">
        <f>_FV(Table1[[#This Row],[Company]],"Previous close",TRUE)*_FV(Table1[[#This Row],[Company]],"Change (%)",TRUE)*_FV(Table1[[#This Row],[Company]],"Shares outstanding",TRUE)</f>
        <v>643643136.68435776</v>
      </c>
      <c r="P87" s="4">
        <f>(_FV(Table1[[#This Row],[Company]],"Price")-_FV(Table1[[#This Row],[Company]],"52 week low",TRUE))/_FV(Table1[[#This Row],[Company]],"Price",TRUE)</f>
        <v>0.31632740702568074</v>
      </c>
      <c r="Q87" s="8">
        <f>_FV(Table1[[#This Row],[Company]],"52 week low",TRUE)</f>
        <v>79.599999999999994</v>
      </c>
      <c r="R87" s="8">
        <f>_FV(Table1[[#This Row],[Company]],"Low")</f>
        <v>115.16</v>
      </c>
      <c r="S87" s="17">
        <f>_FV(Table1[[#This Row],[Company]],"Price")</f>
        <v>116.43</v>
      </c>
      <c r="T87" s="8">
        <f>_FV(Table1[[#This Row],[Company]],"High")</f>
        <v>116.38</v>
      </c>
      <c r="U87" s="8">
        <f>_FV(Table1[[#This Row],[Company]],"52 week high",TRUE)</f>
        <v>120.75</v>
      </c>
      <c r="V87" s="4">
        <f>(_FV(Table1[[#This Row],[Company]],"52 week high",TRUE)-_FV(Table1[[#This Row],[Company]],"Price"))/_FV(Table1[[#This Row],[Company]],"Price",TRUE)</f>
        <v>3.7103839216696667E-2</v>
      </c>
      <c r="W87" s="4">
        <f>((_FV(Table1[[#This Row],[Company]],"Price")-_FV(Table1[[#This Row],[Company]],"52 week low",TRUE))/(Table1[year range]*_FV(Table1[[#This Row],[Company]],"Price")))</f>
        <v>0.89501822600243031</v>
      </c>
      <c r="X87" s="4">
        <f>((_FV(Table1[[#This Row],[Company]],"Price")-_FV(Table1[[#This Row],[Company]],"Low",TRUE))/(_FV(Table1[[#This Row],[Company]],"High",TRUE)-_FV(Table1[[#This Row],[Company]],"Low",TRUE)))</f>
        <v>1.0409836065573863</v>
      </c>
      <c r="Y87" s="8">
        <f>_FV(Table1[[#This Row],[Company]],"Previous close",TRUE)</f>
        <v>115.77</v>
      </c>
      <c r="Z87" s="13">
        <f>_FV(Table1[[#This Row],[Company]],"Change")</f>
        <v>0.66</v>
      </c>
      <c r="AA87" s="8">
        <f>_FV(Table1[[#This Row],[Company]],"Open")</f>
        <v>115.66</v>
      </c>
      <c r="AB87" s="1">
        <v>1.3089999999999999</v>
      </c>
      <c r="AC87" s="19">
        <f>AB87*_FV(Table1[[#This Row],[Company]],"Change (%)",TRUE)/100</f>
        <v>7.4626090000000006E-5</v>
      </c>
      <c r="AD87" s="5">
        <f>_FV(Table1[[#This Row],[Company]],"Volume")</f>
        <v>555433</v>
      </c>
      <c r="AE87" s="5">
        <f>_FV(Table1[[#This Row],[Company]],"Volume average",TRUE)</f>
        <v>3766668.3492063498</v>
      </c>
      <c r="AF87" s="5">
        <f>_FV(Table1[[#This Row],[Company]],"Shares outstanding",TRUE)</f>
        <v>975209825.65680206</v>
      </c>
      <c r="AG87" s="1" t="str">
        <f>_FV(Table1[[#This Row],[Company]],"Last trade time",TRUE)</f>
        <v>8/08/2018 15:09:20</v>
      </c>
      <c r="AH87" s="1" t="str">
        <f>_FV(Table1[[#This Row],[Company]],"Industry")</f>
        <v>Semiconductors</v>
      </c>
      <c r="AJ87"/>
    </row>
    <row r="88" spans="1:36" ht="15.95" customHeight="1" x14ac:dyDescent="0.25">
      <c r="A88" s="1">
        <v>38</v>
      </c>
      <c r="B88" s="2" t="e" vm="88">
        <v>#VALUE!</v>
      </c>
      <c r="C88" s="1" t="str">
        <f>_FV(Table1[[#This Row],[Company]],"Ticker symbol",TRUE)</f>
        <v>AMAT</v>
      </c>
      <c r="D88" s="7">
        <f>_FV(Table1[[#This Row],[Company]],"P/E",TRUE)</f>
        <v>16.666667</v>
      </c>
      <c r="E88" s="7">
        <f>_FV(Table1[[#This Row],[Company]],"Beta")</f>
        <v>1.6179429999999999</v>
      </c>
      <c r="F88" s="4">
        <f>ABS(_FV(Table1[[#This Row],[Company]],"Change (%)",TRUE)/_FV(Table1[[#This Row],[Company]],"Beta"))</f>
        <v>3.8604573832329079E-3</v>
      </c>
      <c r="G88" s="4">
        <f>_FV(Table1[[#This Row],[Company]],"Change (%)",TRUE)</f>
        <v>6.2460000000000007E-3</v>
      </c>
      <c r="H88" s="4">
        <f>_FV(Table1[[#This Row],[Company]],"Volume")/_FV(Table1[[#This Row],[Company]],"Volume average",TRUE)</f>
        <v>0.31553820054880133</v>
      </c>
      <c r="I88" s="4">
        <f>(Table1[% volume]/(Table1[[#Totals],[% volume]]))</f>
        <v>0.62951632207334529</v>
      </c>
      <c r="J88" s="4">
        <f>_FV(Table1[[#This Row],[Company]],"Volume")/_FV(Table1[[#This Row],[Company]],"Shares outstanding",TRUE)</f>
        <v>2.0121552202998897E-3</v>
      </c>
      <c r="K88" s="4">
        <f>(_FV(Table1[[#This Row],[Company]],"52 week high",TRUE)-_FV(Table1[[#This Row],[Company]],"52 week low",TRUE))/_FV(Table1[[#This Row],[Company]],"Price")</f>
        <v>0.40969162995594716</v>
      </c>
      <c r="L88" s="4">
        <f>(_FV(Table1[[#This Row],[Company]],"High",TRUE)-_FV(Table1[[#This Row],[Company]],"Low",TRUE))/_FV(Table1[[#This Row],[Company]],"Price")</f>
        <v>1.1613936724068848E-2</v>
      </c>
      <c r="M88" s="4">
        <f>(Table1[day range]/Table1[year range])</f>
        <v>2.834799608993149E-2</v>
      </c>
      <c r="N88" s="6">
        <f>_FV(Table1[[#This Row],[Company]],"Market cap",TRUE)</f>
        <v>50311663801.419998</v>
      </c>
      <c r="O88" s="6">
        <f>_FV(Table1[[#This Row],[Company]],"Previous close",TRUE)*_FV(Table1[[#This Row],[Company]],"Change (%)",TRUE)*_FV(Table1[[#This Row],[Company]],"Shares outstanding",TRUE)</f>
        <v>314246652.10366857</v>
      </c>
      <c r="P88" s="4">
        <f>(_FV(Table1[[#This Row],[Company]],"Price")-_FV(Table1[[#This Row],[Company]],"52 week low",TRUE))/_FV(Table1[[#This Row],[Company]],"Price",TRUE)</f>
        <v>0.16019223067681218</v>
      </c>
      <c r="Q88" s="8">
        <f>_FV(Table1[[#This Row],[Company]],"52 week low",TRUE)</f>
        <v>41.94</v>
      </c>
      <c r="R88" s="8">
        <f>_FV(Table1[[#This Row],[Company]],"Low")</f>
        <v>49.45</v>
      </c>
      <c r="S88" s="17">
        <f>_FV(Table1[[#This Row],[Company]],"Price")</f>
        <v>49.94</v>
      </c>
      <c r="T88" s="8">
        <f>_FV(Table1[[#This Row],[Company]],"High")</f>
        <v>50.03</v>
      </c>
      <c r="U88" s="8">
        <f>_FV(Table1[[#This Row],[Company]],"52 week high",TRUE)</f>
        <v>62.4</v>
      </c>
      <c r="V88" s="4">
        <f>(_FV(Table1[[#This Row],[Company]],"52 week high",TRUE)-_FV(Table1[[#This Row],[Company]],"Price"))/_FV(Table1[[#This Row],[Company]],"Price",TRUE)</f>
        <v>0.249499399279135</v>
      </c>
      <c r="W88" s="4">
        <f>((_FV(Table1[[#This Row],[Company]],"Price")-_FV(Table1[[#This Row],[Company]],"52 week low",TRUE))/(Table1[year range]*_FV(Table1[[#This Row],[Company]],"Price")))</f>
        <v>0.39100684261974583</v>
      </c>
      <c r="X88" s="4">
        <f>((_FV(Table1[[#This Row],[Company]],"Price")-_FV(Table1[[#This Row],[Company]],"Low",TRUE))/(_FV(Table1[[#This Row],[Company]],"High",TRUE)-_FV(Table1[[#This Row],[Company]],"Low",TRUE)))</f>
        <v>0.84482758620689025</v>
      </c>
      <c r="Y88" s="8">
        <f>_FV(Table1[[#This Row],[Company]],"Previous close",TRUE)</f>
        <v>49.63</v>
      </c>
      <c r="Z88" s="13">
        <f>_FV(Table1[[#This Row],[Company]],"Change")</f>
        <v>0.31</v>
      </c>
      <c r="AA88" s="8">
        <f>_FV(Table1[[#This Row],[Company]],"Open")</f>
        <v>49.6</v>
      </c>
      <c r="AB88" s="1">
        <v>0.57799999999999996</v>
      </c>
      <c r="AC88" s="19">
        <f>AB88*_FV(Table1[[#This Row],[Company]],"Change (%)",TRUE)/100</f>
        <v>3.6101880000000006E-5</v>
      </c>
      <c r="AD88" s="5">
        <f>_FV(Table1[[#This Row],[Company]],"Volume")</f>
        <v>2039792</v>
      </c>
      <c r="AE88" s="5">
        <f>_FV(Table1[[#This Row],[Company]],"Volume average",TRUE)</f>
        <v>6464485.1129032299</v>
      </c>
      <c r="AF88" s="5">
        <f>_FV(Table1[[#This Row],[Company]],"Shares outstanding",TRUE)</f>
        <v>1013734914.39492</v>
      </c>
      <c r="AG88" s="1" t="str">
        <f>_FV(Table1[[#This Row],[Company]],"Last trade time",TRUE)</f>
        <v>8/08/2018 15:08:35</v>
      </c>
      <c r="AH88" s="1" t="str">
        <f>_FV(Table1[[#This Row],[Company]],"Industry")</f>
        <v>Semiconductor Equipment &amp; Materials</v>
      </c>
      <c r="AJ88"/>
    </row>
    <row r="89" spans="1:36" ht="15.95" customHeight="1" x14ac:dyDescent="0.25">
      <c r="A89" s="1">
        <v>91</v>
      </c>
      <c r="B89" s="2" t="e" vm="89">
        <v>#VALUE!</v>
      </c>
      <c r="C89" s="1" t="str">
        <f>_FV(Table1[[#This Row],[Company]],"Ticker symbol",TRUE)</f>
        <v>TTWO</v>
      </c>
      <c r="D89" s="7">
        <f>_FV(Table1[[#This Row],[Company]],"P/E",TRUE)</f>
        <v>75.757576</v>
      </c>
      <c r="E89" s="7">
        <f>_FV(Table1[[#This Row],[Company]],"Beta")</f>
        <v>0.85785999999999996</v>
      </c>
      <c r="F89" s="4">
        <f>ABS(_FV(Table1[[#This Row],[Company]],"Change (%)",TRUE)/_FV(Table1[[#This Row],[Company]],"Beta"))</f>
        <v>7.7728300655118552E-3</v>
      </c>
      <c r="G89" s="4">
        <f>_FV(Table1[[#This Row],[Company]],"Change (%)",TRUE)</f>
        <v>6.6679999999999994E-3</v>
      </c>
      <c r="H89" s="4">
        <f>_FV(Table1[[#This Row],[Company]],"Volume")/_FV(Table1[[#This Row],[Company]],"Volume average",TRUE)</f>
        <v>0.14715341558710379</v>
      </c>
      <c r="I89" s="4">
        <f>(Table1[% volume]/(Table1[[#Totals],[% volume]]))</f>
        <v>0.29357927756388091</v>
      </c>
      <c r="J89" s="4">
        <f>_FV(Table1[[#This Row],[Company]],"Volume")/_FV(Table1[[#This Row],[Company]],"Shares outstanding",TRUE)</f>
        <v>2.0290894856864828E-3</v>
      </c>
      <c r="K89" s="4">
        <f>(_FV(Table1[[#This Row],[Company]],"52 week high",TRUE)-_FV(Table1[[#This Row],[Company]],"52 week low",TRUE))/_FV(Table1[[#This Row],[Company]],"Price")</f>
        <v>0.34475192002925759</v>
      </c>
      <c r="L89" s="4">
        <f>(_FV(Table1[[#This Row],[Company]],"High",TRUE)-_FV(Table1[[#This Row],[Company]],"Low",TRUE))/_FV(Table1[[#This Row],[Company]],"Price")</f>
        <v>1.255638181153238E-2</v>
      </c>
      <c r="M89" s="4">
        <f>(Table1[day range]/Table1[year range])</f>
        <v>3.6421499292786458E-2</v>
      </c>
      <c r="N89" s="6">
        <f>_FV(Table1[[#This Row],[Company]],"Market cap",TRUE)</f>
        <v>13865415112.77</v>
      </c>
      <c r="O89" s="6">
        <f>_FV(Table1[[#This Row],[Company]],"Previous close",TRUE)*_FV(Table1[[#This Row],[Company]],"Change (%)",TRUE)*_FV(Table1[[#This Row],[Company]],"Shares outstanding",TRUE)</f>
        <v>92454587.971950144</v>
      </c>
      <c r="P89" s="4">
        <f>(_FV(Table1[[#This Row],[Company]],"Price")-_FV(Table1[[#This Row],[Company]],"52 week low",TRUE))/_FV(Table1[[#This Row],[Company]],"Price",TRUE)</f>
        <v>0.28473322768092973</v>
      </c>
      <c r="Q89" s="8">
        <f>_FV(Table1[[#This Row],[Company]],"52 week low",TRUE)</f>
        <v>88.01</v>
      </c>
      <c r="R89" s="8">
        <f>_FV(Table1[[#This Row],[Company]],"Low")</f>
        <v>121.16</v>
      </c>
      <c r="S89" s="17">
        <f>_FV(Table1[[#This Row],[Company]],"Price")</f>
        <v>123.045</v>
      </c>
      <c r="T89" s="8">
        <f>_FV(Table1[[#This Row],[Company]],"High")</f>
        <v>122.705</v>
      </c>
      <c r="U89" s="8">
        <f>_FV(Table1[[#This Row],[Company]],"52 week high",TRUE)</f>
        <v>130.43</v>
      </c>
      <c r="V89" s="4">
        <f>(_FV(Table1[[#This Row],[Company]],"52 week high",TRUE)-_FV(Table1[[#This Row],[Company]],"Price"))/_FV(Table1[[#This Row],[Company]],"Price",TRUE)</f>
        <v>6.0018692348327886E-2</v>
      </c>
      <c r="W89" s="4">
        <f>((_FV(Table1[[#This Row],[Company]],"Price")-_FV(Table1[[#This Row],[Company]],"52 week low",TRUE))/(Table1[year range]*_FV(Table1[[#This Row],[Company]],"Price")))</f>
        <v>0.82590759075907583</v>
      </c>
      <c r="X89" s="4">
        <f>((_FV(Table1[[#This Row],[Company]],"Price")-_FV(Table1[[#This Row],[Company]],"Low",TRUE))/(_FV(Table1[[#This Row],[Company]],"High",TRUE)-_FV(Table1[[#This Row],[Company]],"Low",TRUE)))</f>
        <v>1.2200647249190959</v>
      </c>
      <c r="Y89" s="8">
        <f>_FV(Table1[[#This Row],[Company]],"Previous close",TRUE)</f>
        <v>122.23</v>
      </c>
      <c r="Z89" s="13">
        <f>_FV(Table1[[#This Row],[Company]],"Change")</f>
        <v>0.81499999999999995</v>
      </c>
      <c r="AA89" s="8">
        <f>_FV(Table1[[#This Row],[Company]],"Open")</f>
        <v>122.07</v>
      </c>
      <c r="AB89" s="1">
        <v>0.16700000000000001</v>
      </c>
      <c r="AC89" s="19">
        <f>AB89*_FV(Table1[[#This Row],[Company]],"Change (%)",TRUE)/100</f>
        <v>1.1135559999999999E-5</v>
      </c>
      <c r="AD89" s="5">
        <f>_FV(Table1[[#This Row],[Company]],"Volume")</f>
        <v>230174</v>
      </c>
      <c r="AE89" s="5">
        <f>_FV(Table1[[#This Row],[Company]],"Volume average",TRUE)</f>
        <v>1564177.0806451601</v>
      </c>
      <c r="AF89" s="5">
        <f>_FV(Table1[[#This Row],[Company]],"Shares outstanding",TRUE)</f>
        <v>113437086.744416</v>
      </c>
      <c r="AG89" s="1" t="str">
        <f>_FV(Table1[[#This Row],[Company]],"Last trade time",TRUE)</f>
        <v>8/08/2018 15:07:56</v>
      </c>
      <c r="AH89" s="1" t="str">
        <f>_FV(Table1[[#This Row],[Company]],"Industry")</f>
        <v>Electronic Gaming &amp; Multimedia</v>
      </c>
      <c r="AJ89"/>
    </row>
    <row r="90" spans="1:36" ht="15.95" customHeight="1" x14ac:dyDescent="0.25">
      <c r="A90" s="1">
        <v>67</v>
      </c>
      <c r="B90" s="2" t="e" vm="90">
        <v>#VALUE!</v>
      </c>
      <c r="C90" s="1" t="str">
        <f>_FV(Table1[[#This Row],[Company]],"Ticker symbol",TRUE)</f>
        <v>CERN</v>
      </c>
      <c r="D90" s="7">
        <f>_FV(Table1[[#This Row],[Company]],"P/E",TRUE)</f>
        <v>26.809650999999999</v>
      </c>
      <c r="E90" s="7">
        <f>_FV(Table1[[#This Row],[Company]],"Beta")</f>
        <v>0.99610900000000002</v>
      </c>
      <c r="F90" s="4">
        <f>ABS(_FV(Table1[[#This Row],[Company]],"Change (%)",TRUE)/_FV(Table1[[#This Row],[Company]],"Beta"))</f>
        <v>7.004253550565249E-3</v>
      </c>
      <c r="G90" s="4">
        <f>_FV(Table1[[#This Row],[Company]],"Change (%)",TRUE)</f>
        <v>6.9769999999999997E-3</v>
      </c>
      <c r="H90" s="4">
        <f>_FV(Table1[[#This Row],[Company]],"Volume")/_FV(Table1[[#This Row],[Company]],"Volume average",TRUE)</f>
        <v>0.28243921407419681</v>
      </c>
      <c r="I90" s="4">
        <f>(Table1[% volume]/(Table1[[#Totals],[% volume]]))</f>
        <v>0.56348199661414977</v>
      </c>
      <c r="J90" s="4">
        <f>_FV(Table1[[#This Row],[Company]],"Volume")/_FV(Table1[[#This Row],[Company]],"Shares outstanding",TRUE)</f>
        <v>1.5060048999847695E-3</v>
      </c>
      <c r="K90" s="4">
        <f>(_FV(Table1[[#This Row],[Company]],"52 week high",TRUE)-_FV(Table1[[#This Row],[Company]],"52 week low",TRUE))/_FV(Table1[[#This Row],[Company]],"Price")</f>
        <v>0.32851333032083146</v>
      </c>
      <c r="L90" s="4">
        <f>(_FV(Table1[[#This Row],[Company]],"High",TRUE)-_FV(Table1[[#This Row],[Company]],"Low",TRUE))/_FV(Table1[[#This Row],[Company]],"Price")</f>
        <v>1.2050007531254878E-2</v>
      </c>
      <c r="M90" s="4">
        <f>(Table1[day range]/Table1[year range])</f>
        <v>3.6680421824851504E-2</v>
      </c>
      <c r="N90" s="6">
        <f>_FV(Table1[[#This Row],[Company]],"Market cap",TRUE)</f>
        <v>21816279841.009998</v>
      </c>
      <c r="O90" s="6">
        <f>_FV(Table1[[#This Row],[Company]],"Previous close",TRUE)*_FV(Table1[[#This Row],[Company]],"Change (%)",TRUE)*_FV(Table1[[#This Row],[Company]],"Shares outstanding",TRUE)</f>
        <v>152212184.45072678</v>
      </c>
      <c r="P90" s="4">
        <f>(_FV(Table1[[#This Row],[Company]],"Price")-_FV(Table1[[#This Row],[Company]],"52 week low",TRUE))/_FV(Table1[[#This Row],[Company]],"Price",TRUE)</f>
        <v>0.21599638499774068</v>
      </c>
      <c r="Q90" s="8">
        <f>_FV(Table1[[#This Row],[Company]],"52 week low",TRUE)</f>
        <v>52.05</v>
      </c>
      <c r="R90" s="8">
        <f>_FV(Table1[[#This Row],[Company]],"Low")</f>
        <v>65.599999999999994</v>
      </c>
      <c r="S90" s="17">
        <f>_FV(Table1[[#This Row],[Company]],"Price")</f>
        <v>66.39</v>
      </c>
      <c r="T90" s="8">
        <f>_FV(Table1[[#This Row],[Company]],"High")</f>
        <v>66.400000000000006</v>
      </c>
      <c r="U90" s="8">
        <f>_FV(Table1[[#This Row],[Company]],"52 week high",TRUE)</f>
        <v>73.86</v>
      </c>
      <c r="V90" s="4">
        <f>(_FV(Table1[[#This Row],[Company]],"52 week high",TRUE)-_FV(Table1[[#This Row],[Company]],"Price"))/_FV(Table1[[#This Row],[Company]],"Price",TRUE)</f>
        <v>0.11251694532309081</v>
      </c>
      <c r="W90" s="4">
        <f>((_FV(Table1[[#This Row],[Company]],"Price")-_FV(Table1[[#This Row],[Company]],"52 week low",TRUE))/(Table1[year range]*_FV(Table1[[#This Row],[Company]],"Price")))</f>
        <v>0.65749656121045397</v>
      </c>
      <c r="X90" s="4">
        <f>((_FV(Table1[[#This Row],[Company]],"Price")-_FV(Table1[[#This Row],[Company]],"Low",TRUE))/(_FV(Table1[[#This Row],[Company]],"High",TRUE)-_FV(Table1[[#This Row],[Company]],"Low",TRUE)))</f>
        <v>0.98749999999999383</v>
      </c>
      <c r="Y90" s="8">
        <f>_FV(Table1[[#This Row],[Company]],"Previous close",TRUE)</f>
        <v>65.930000000000007</v>
      </c>
      <c r="Z90" s="13">
        <f>_FV(Table1[[#This Row],[Company]],"Change")</f>
        <v>0.46</v>
      </c>
      <c r="AA90" s="8">
        <f>_FV(Table1[[#This Row],[Company]],"Open")</f>
        <v>65.75</v>
      </c>
      <c r="AB90" s="1">
        <v>0.24099999999999999</v>
      </c>
      <c r="AC90" s="19">
        <f>AB90*_FV(Table1[[#This Row],[Company]],"Change (%)",TRUE)/100</f>
        <v>1.6814569999999998E-5</v>
      </c>
      <c r="AD90" s="5">
        <f>_FV(Table1[[#This Row],[Company]],"Volume")</f>
        <v>498338</v>
      </c>
      <c r="AE90" s="5">
        <f>_FV(Table1[[#This Row],[Company]],"Volume average",TRUE)</f>
        <v>1764407.96875</v>
      </c>
      <c r="AF90" s="5">
        <f>_FV(Table1[[#This Row],[Company]],"Shares outstanding",TRUE)</f>
        <v>330900649.795389</v>
      </c>
      <c r="AG90" s="1" t="str">
        <f>_FV(Table1[[#This Row],[Company]],"Last trade time",TRUE)</f>
        <v>8/08/2018 15:06:24</v>
      </c>
      <c r="AH90" s="1" t="str">
        <f>_FV(Table1[[#This Row],[Company]],"Industry")</f>
        <v>Health Information Services</v>
      </c>
      <c r="AJ90"/>
    </row>
    <row r="91" spans="1:36" ht="15.95" customHeight="1" x14ac:dyDescent="0.25">
      <c r="A91" s="1">
        <v>53</v>
      </c>
      <c r="B91" s="2" t="e" vm="91">
        <v>#VALUE!</v>
      </c>
      <c r="C91" s="1" t="str">
        <f>_FV(Table1[[#This Row],[Company]],"Ticker symbol",TRUE)</f>
        <v>SIRI</v>
      </c>
      <c r="D91" s="7">
        <f>_FV(Table1[[#This Row],[Company]],"P/E",TRUE)</f>
        <v>38.314176000000003</v>
      </c>
      <c r="E91" s="7">
        <f>_FV(Table1[[#This Row],[Company]],"Beta")</f>
        <v>1.0551489999999999</v>
      </c>
      <c r="F91" s="4">
        <f>ABS(_FV(Table1[[#This Row],[Company]],"Change (%)",TRUE)/_FV(Table1[[#This Row],[Company]],"Beta"))</f>
        <v>7.5932403859549705E-3</v>
      </c>
      <c r="G91" s="4">
        <f>_FV(Table1[[#This Row],[Company]],"Change (%)",TRUE)</f>
        <v>8.012E-3</v>
      </c>
      <c r="H91" s="4">
        <f>_FV(Table1[[#This Row],[Company]],"Volume")/_FV(Table1[[#This Row],[Company]],"Volume average",TRUE)</f>
        <v>0.21543481939607903</v>
      </c>
      <c r="I91" s="4">
        <f>(Table1[% volume]/(Table1[[#Totals],[% volume]]))</f>
        <v>0.42980448933561066</v>
      </c>
      <c r="J91" s="4">
        <f>_FV(Table1[[#This Row],[Company]],"Volume")/_FV(Table1[[#This Row],[Company]],"Shares outstanding",TRUE)</f>
        <v>6.9994468080267235E-4</v>
      </c>
      <c r="K91" s="4">
        <f>(_FV(Table1[[#This Row],[Company]],"52 week high",TRUE)-_FV(Table1[[#This Row],[Company]],"52 week low",TRUE))/_FV(Table1[[#This Row],[Company]],"Price")</f>
        <v>0.36560693641618502</v>
      </c>
      <c r="L91" s="4">
        <f>(_FV(Table1[[#This Row],[Company]],"High",TRUE)-_FV(Table1[[#This Row],[Company]],"Low",TRUE))/_FV(Table1[[#This Row],[Company]],"Price")</f>
        <v>1.1560693641618507E-2</v>
      </c>
      <c r="M91" s="4">
        <f>(Table1[day range]/Table1[year range])</f>
        <v>3.162055335968382E-2</v>
      </c>
      <c r="N91" s="6">
        <f>_FV(Table1[[#This Row],[Company]],"Market cap",TRUE)</f>
        <v>31057684330.240002</v>
      </c>
      <c r="O91" s="6">
        <f>_FV(Table1[[#This Row],[Company]],"Previous close",TRUE)*_FV(Table1[[#This Row],[Company]],"Change (%)",TRUE)*_FV(Table1[[#This Row],[Company]],"Shares outstanding",TRUE)</f>
        <v>248834166.85388294</v>
      </c>
      <c r="P91" s="4">
        <f>(_FV(Table1[[#This Row],[Company]],"Price")-_FV(Table1[[#This Row],[Company]],"52 week low",TRUE))/_FV(Table1[[#This Row],[Company]],"Price",TRUE)</f>
        <v>0.25289017341040465</v>
      </c>
      <c r="Q91" s="8">
        <f>_FV(Table1[[#This Row],[Company]],"52 week low",TRUE)</f>
        <v>5.17</v>
      </c>
      <c r="R91" s="8">
        <f>_FV(Table1[[#This Row],[Company]],"Low")</f>
        <v>6.86</v>
      </c>
      <c r="S91" s="17">
        <f>_FV(Table1[[#This Row],[Company]],"Price")</f>
        <v>6.92</v>
      </c>
      <c r="T91" s="8">
        <f>_FV(Table1[[#This Row],[Company]],"High")</f>
        <v>6.94</v>
      </c>
      <c r="U91" s="8">
        <f>_FV(Table1[[#This Row],[Company]],"52 week high",TRUE)</f>
        <v>7.7</v>
      </c>
      <c r="V91" s="4">
        <f>(_FV(Table1[[#This Row],[Company]],"52 week high",TRUE)-_FV(Table1[[#This Row],[Company]],"Price"))/_FV(Table1[[#This Row],[Company]],"Price",TRUE)</f>
        <v>0.11271676300578039</v>
      </c>
      <c r="W91" s="4">
        <f>((_FV(Table1[[#This Row],[Company]],"Price")-_FV(Table1[[#This Row],[Company]],"52 week low",TRUE))/(Table1[year range]*_FV(Table1[[#This Row],[Company]],"Price")))</f>
        <v>0.6916996047430829</v>
      </c>
      <c r="X91" s="4">
        <f>((_FV(Table1[[#This Row],[Company]],"Price")-_FV(Table1[[#This Row],[Company]],"Low",TRUE))/(_FV(Table1[[#This Row],[Company]],"High",TRUE)-_FV(Table1[[#This Row],[Company]],"Low",TRUE)))</f>
        <v>0.74999999999999445</v>
      </c>
      <c r="Y91" s="8">
        <f>_FV(Table1[[#This Row],[Company]],"Previous close",TRUE)</f>
        <v>6.8650000000000002</v>
      </c>
      <c r="Z91" s="13">
        <f>_FV(Table1[[#This Row],[Company]],"Change")</f>
        <v>5.5E-2</v>
      </c>
      <c r="AA91" s="8">
        <f>_FV(Table1[[#This Row],[Company]],"Open")</f>
        <v>6.86</v>
      </c>
      <c r="AB91" s="1">
        <v>0.377</v>
      </c>
      <c r="AC91" s="19">
        <f>AB91*_FV(Table1[[#This Row],[Company]],"Change (%)",TRUE)/100</f>
        <v>3.0205240000000003E-5</v>
      </c>
      <c r="AD91" s="5">
        <f>_FV(Table1[[#This Row],[Company]],"Volume")</f>
        <v>3166593</v>
      </c>
      <c r="AE91" s="5">
        <f>_FV(Table1[[#This Row],[Company]],"Volume average",TRUE)</f>
        <v>14698612.828125</v>
      </c>
      <c r="AF91" s="5">
        <f>_FV(Table1[[#This Row],[Company]],"Shares outstanding",TRUE)</f>
        <v>4524061810.6686096</v>
      </c>
      <c r="AG91" s="1" t="str">
        <f>_FV(Table1[[#This Row],[Company]],"Last trade time",TRUE)</f>
        <v>8/08/2018 15:08:39</v>
      </c>
      <c r="AH91" s="1" t="str">
        <f>_FV(Table1[[#This Row],[Company]],"Industry")</f>
        <v>Broadcasting - Radio</v>
      </c>
      <c r="AJ91"/>
    </row>
    <row r="92" spans="1:36" ht="15.95" customHeight="1" x14ac:dyDescent="0.25">
      <c r="A92" s="1">
        <v>74</v>
      </c>
      <c r="B92" s="2" t="e" vm="92">
        <v>#VALUE!</v>
      </c>
      <c r="C92" s="1" t="str">
        <f>_FV(Table1[[#This Row],[Company]],"Ticker symbol",TRUE)</f>
        <v>AAL</v>
      </c>
      <c r="D92" s="7">
        <f>_FV(Table1[[#This Row],[Company]],"P/E",TRUE)</f>
        <v>12.437811</v>
      </c>
      <c r="E92" s="7">
        <f>_FV(Table1[[#This Row],[Company]],"Beta")</f>
        <v>2.0974360000000001</v>
      </c>
      <c r="F92" s="4">
        <f>ABS(_FV(Table1[[#This Row],[Company]],"Change (%)",TRUE)/_FV(Table1[[#This Row],[Company]],"Beta"))</f>
        <v>3.8642418648292482E-3</v>
      </c>
      <c r="G92" s="4">
        <f>_FV(Table1[[#This Row],[Company]],"Change (%)",TRUE)</f>
        <v>8.1049999999999994E-3</v>
      </c>
      <c r="H92" s="4">
        <f>_FV(Table1[[#This Row],[Company]],"Volume")/_FV(Table1[[#This Row],[Company]],"Volume average",TRUE)</f>
        <v>0.17420447533177461</v>
      </c>
      <c r="I92" s="4">
        <f>(Table1[% volume]/(Table1[[#Totals],[% volume]]))</f>
        <v>0.34754765162772983</v>
      </c>
      <c r="J92" s="4">
        <f>_FV(Table1[[#This Row],[Company]],"Volume")/_FV(Table1[[#This Row],[Company]],"Shares outstanding",TRUE)</f>
        <v>2.0537106895391981E-3</v>
      </c>
      <c r="K92" s="4">
        <f>(_FV(Table1[[#This Row],[Company]],"52 week high",TRUE)-_FV(Table1[[#This Row],[Company]],"52 week low",TRUE))/_FV(Table1[[#This Row],[Company]],"Price")</f>
        <v>0.60788381742738584</v>
      </c>
      <c r="L92" s="4">
        <f>(_FV(Table1[[#This Row],[Company]],"High",TRUE)-_FV(Table1[[#This Row],[Company]],"Low",TRUE))/_FV(Table1[[#This Row],[Company]],"Price")</f>
        <v>1.3231327800829995E-2</v>
      </c>
      <c r="M92" s="4">
        <f>(Table1[day range]/Table1[year range])</f>
        <v>2.1766211604095764E-2</v>
      </c>
      <c r="N92" s="6">
        <f>_FV(Table1[[#This Row],[Company]],"Market cap",TRUE)</f>
        <v>17655923341.439999</v>
      </c>
      <c r="O92" s="6">
        <f>_FV(Table1[[#This Row],[Company]],"Previous close",TRUE)*_FV(Table1[[#This Row],[Company]],"Change (%)",TRUE)*_FV(Table1[[#This Row],[Company]],"Shares outstanding",TRUE)</f>
        <v>143101258.68237132</v>
      </c>
      <c r="P92" s="4">
        <f>(_FV(Table1[[#This Row],[Company]],"Price")-_FV(Table1[[#This Row],[Company]],"52 week low",TRUE))/_FV(Table1[[#This Row],[Company]],"Price",TRUE)</f>
        <v>7.5726141078838211E-2</v>
      </c>
      <c r="Q92" s="8">
        <f>_FV(Table1[[#This Row],[Company]],"52 week low",TRUE)</f>
        <v>35.64</v>
      </c>
      <c r="R92" s="8">
        <f>_FV(Table1[[#This Row],[Company]],"Low")</f>
        <v>38.22</v>
      </c>
      <c r="S92" s="17">
        <f>_FV(Table1[[#This Row],[Company]],"Price")</f>
        <v>38.56</v>
      </c>
      <c r="T92" s="8">
        <f>_FV(Table1[[#This Row],[Company]],"High")</f>
        <v>38.730200000000004</v>
      </c>
      <c r="U92" s="8">
        <f>_FV(Table1[[#This Row],[Company]],"52 week high",TRUE)</f>
        <v>59.08</v>
      </c>
      <c r="V92" s="4">
        <f>(_FV(Table1[[#This Row],[Company]],"52 week high",TRUE)-_FV(Table1[[#This Row],[Company]],"Price"))/_FV(Table1[[#This Row],[Company]],"Price",TRUE)</f>
        <v>0.5321576763485476</v>
      </c>
      <c r="W92" s="4">
        <f>((_FV(Table1[[#This Row],[Company]],"Price")-_FV(Table1[[#This Row],[Company]],"52 week low",TRUE))/(Table1[year range]*_FV(Table1[[#This Row],[Company]],"Price")))</f>
        <v>0.12457337883959053</v>
      </c>
      <c r="X92" s="4">
        <f>((_FV(Table1[[#This Row],[Company]],"Price")-_FV(Table1[[#This Row],[Company]],"Low",TRUE))/(_FV(Table1[[#This Row],[Company]],"High",TRUE)-_FV(Table1[[#This Row],[Company]],"Low",TRUE)))</f>
        <v>0.66640533124265056</v>
      </c>
      <c r="Y92" s="8">
        <f>_FV(Table1[[#This Row],[Company]],"Previous close",TRUE)</f>
        <v>38.25</v>
      </c>
      <c r="Z92" s="13">
        <f>_FV(Table1[[#This Row],[Company]],"Change")</f>
        <v>0.31</v>
      </c>
      <c r="AA92" s="8">
        <f>_FV(Table1[[#This Row],[Company]],"Open")</f>
        <v>38.409999999999997</v>
      </c>
      <c r="AB92" s="1">
        <v>0.221</v>
      </c>
      <c r="AC92" s="19">
        <f>AB92*_FV(Table1[[#This Row],[Company]],"Change (%)",TRUE)/100</f>
        <v>1.7912050000000001E-5</v>
      </c>
      <c r="AD92" s="5">
        <f>_FV(Table1[[#This Row],[Company]],"Volume")</f>
        <v>947978</v>
      </c>
      <c r="AE92" s="5">
        <f>_FV(Table1[[#This Row],[Company]],"Volume average",TRUE)</f>
        <v>5441754.57142857</v>
      </c>
      <c r="AF92" s="5">
        <f>_FV(Table1[[#This Row],[Company]],"Shares outstanding",TRUE)</f>
        <v>461592767.09647101</v>
      </c>
      <c r="AG92" s="1" t="str">
        <f>_FV(Table1[[#This Row],[Company]],"Last trade time",TRUE)</f>
        <v>8/08/2018 15:08:48</v>
      </c>
      <c r="AH92" s="1" t="str">
        <f>_FV(Table1[[#This Row],[Company]],"Industry")</f>
        <v>Airlines</v>
      </c>
      <c r="AJ92"/>
    </row>
    <row r="93" spans="1:36" ht="15.95" customHeight="1" x14ac:dyDescent="0.25">
      <c r="A93" s="1">
        <v>29</v>
      </c>
      <c r="B93" s="2" t="e" vm="93">
        <v>#VALUE!</v>
      </c>
      <c r="C93" s="1" t="str">
        <f>_FV(Table1[[#This Row],[Company]],"Ticker symbol",TRUE)</f>
        <v>CELG</v>
      </c>
      <c r="D93" s="7">
        <f>_FV(Table1[[#This Row],[Company]],"P/E",TRUE)</f>
        <v>24.449877999999998</v>
      </c>
      <c r="E93" s="7">
        <f>_FV(Table1[[#This Row],[Company]],"Beta")</f>
        <v>1.324203</v>
      </c>
      <c r="F93" s="4">
        <f>ABS(_FV(Table1[[#This Row],[Company]],"Change (%)",TRUE)/_FV(Table1[[#This Row],[Company]],"Beta"))</f>
        <v>6.6900618711783618E-3</v>
      </c>
      <c r="G93" s="4">
        <f>_FV(Table1[[#This Row],[Company]],"Change (%)",TRUE)</f>
        <v>8.8590000000000006E-3</v>
      </c>
      <c r="H93" s="4">
        <f>_FV(Table1[[#This Row],[Company]],"Volume")/_FV(Table1[[#This Row],[Company]],"Volume average",TRUE)</f>
        <v>0.16252569611682741</v>
      </c>
      <c r="I93" s="4">
        <f>(Table1[% volume]/(Table1[[#Totals],[% volume]]))</f>
        <v>0.32424783523493422</v>
      </c>
      <c r="J93" s="4">
        <f>_FV(Table1[[#This Row],[Company]],"Volume")/_FV(Table1[[#This Row],[Company]],"Shares outstanding",TRUE)</f>
        <v>1.1777948557206289E-3</v>
      </c>
      <c r="K93" s="4">
        <f>(_FV(Table1[[#This Row],[Company]],"52 week high",TRUE)-_FV(Table1[[#This Row],[Company]],"52 week low",TRUE))/_FV(Table1[[#This Row],[Company]],"Price")</f>
        <v>0.80175631174533479</v>
      </c>
      <c r="L93" s="4">
        <f>(_FV(Table1[[#This Row],[Company]],"High",TRUE)-_FV(Table1[[#This Row],[Company]],"Low",TRUE))/_FV(Table1[[#This Row],[Company]],"Price")</f>
        <v>8.4522502744236675E-3</v>
      </c>
      <c r="M93" s="4">
        <f>(Table1[day range]/Table1[year range])</f>
        <v>1.0542168674698742E-2</v>
      </c>
      <c r="N93" s="6">
        <f>_FV(Table1[[#This Row],[Company]],"Market cap",TRUE)</f>
        <v>63576982473.900002</v>
      </c>
      <c r="O93" s="6">
        <f>_FV(Table1[[#This Row],[Company]],"Previous close",TRUE)*_FV(Table1[[#This Row],[Company]],"Change (%)",TRUE)*_FV(Table1[[#This Row],[Company]],"Shares outstanding",TRUE)</f>
        <v>563228487.7362802</v>
      </c>
      <c r="P93" s="4">
        <f>(_FV(Table1[[#This Row],[Company]],"Price")-_FV(Table1[[#This Row],[Company]],"52 week low",TRUE))/_FV(Table1[[#This Row],[Company]],"Price",TRUE)</f>
        <v>0.1862788144895719</v>
      </c>
      <c r="Q93" s="8">
        <f>_FV(Table1[[#This Row],[Company]],"52 week low",TRUE)</f>
        <v>74.13</v>
      </c>
      <c r="R93" s="8">
        <f>_FV(Table1[[#This Row],[Company]],"Low")</f>
        <v>90.11</v>
      </c>
      <c r="S93" s="17">
        <f>_FV(Table1[[#This Row],[Company]],"Price")</f>
        <v>91.1</v>
      </c>
      <c r="T93" s="8">
        <f>_FV(Table1[[#This Row],[Company]],"High")</f>
        <v>90.88</v>
      </c>
      <c r="U93" s="8">
        <f>_FV(Table1[[#This Row],[Company]],"52 week high",TRUE)</f>
        <v>147.16999999999999</v>
      </c>
      <c r="V93" s="4">
        <f>(_FV(Table1[[#This Row],[Company]],"52 week high",TRUE)-_FV(Table1[[#This Row],[Company]],"Price"))/_FV(Table1[[#This Row],[Company]],"Price",TRUE)</f>
        <v>0.61547749725576284</v>
      </c>
      <c r="W93" s="4">
        <f>((_FV(Table1[[#This Row],[Company]],"Price")-_FV(Table1[[#This Row],[Company]],"52 week low",TRUE))/(Table1[year range]*_FV(Table1[[#This Row],[Company]],"Price")))</f>
        <v>0.23233844468784229</v>
      </c>
      <c r="X93" s="4">
        <f>((_FV(Table1[[#This Row],[Company]],"Price")-_FV(Table1[[#This Row],[Company]],"Low",TRUE))/(_FV(Table1[[#This Row],[Company]],"High",TRUE)-_FV(Table1[[#This Row],[Company]],"Low",TRUE)))</f>
        <v>1.2857142857142858</v>
      </c>
      <c r="Y93" s="8">
        <f>_FV(Table1[[#This Row],[Company]],"Previous close",TRUE)</f>
        <v>90.3</v>
      </c>
      <c r="Z93" s="13">
        <f>_FV(Table1[[#This Row],[Company]],"Change")</f>
        <v>0.8</v>
      </c>
      <c r="AA93" s="8">
        <f>_FV(Table1[[#This Row],[Company]],"Open")</f>
        <v>90.3</v>
      </c>
      <c r="AB93" s="1">
        <v>0.74399999999999999</v>
      </c>
      <c r="AC93" s="19">
        <f>AB93*_FV(Table1[[#This Row],[Company]],"Change (%)",TRUE)/100</f>
        <v>6.5910959999999997E-5</v>
      </c>
      <c r="AD93" s="5">
        <f>_FV(Table1[[#This Row],[Company]],"Volume")</f>
        <v>829243</v>
      </c>
      <c r="AE93" s="5">
        <f>_FV(Table1[[#This Row],[Company]],"Volume average",TRUE)</f>
        <v>5102227.03125</v>
      </c>
      <c r="AF93" s="5">
        <f>_FV(Table1[[#This Row],[Company]],"Shares outstanding",TRUE)</f>
        <v>704064036.25581396</v>
      </c>
      <c r="AG93" s="1" t="str">
        <f>_FV(Table1[[#This Row],[Company]],"Last trade time",TRUE)</f>
        <v>8/08/2018 15:09:27</v>
      </c>
      <c r="AH93" s="1" t="str">
        <f>_FV(Table1[[#This Row],[Company]],"Industry")</f>
        <v>Biotechnology</v>
      </c>
      <c r="AJ93"/>
    </row>
    <row r="94" spans="1:36" ht="15.95" customHeight="1" x14ac:dyDescent="0.25">
      <c r="A94" s="1">
        <v>5</v>
      </c>
      <c r="B94" s="2" t="e" vm="94">
        <v>#VALUE!</v>
      </c>
      <c r="C94" s="1" t="str">
        <f>_FV(Table1[[#This Row],[Company]],"Ticker symbol",TRUE)</f>
        <v>FB</v>
      </c>
      <c r="D94" s="7">
        <f>_FV(Table1[[#This Row],[Company]],"P/E",TRUE)</f>
        <v>28.735631999999999</v>
      </c>
      <c r="E94" s="7">
        <f>_FV(Table1[[#This Row],[Company]],"Beta")</f>
        <v>0.40510099999999999</v>
      </c>
      <c r="F94" s="4">
        <f>ABS(_FV(Table1[[#This Row],[Company]],"Change (%)",TRUE)/_FV(Table1[[#This Row],[Company]],"Beta"))</f>
        <v>2.2293205891864006E-2</v>
      </c>
      <c r="G94" s="4">
        <f>_FV(Table1[[#This Row],[Company]],"Change (%)",TRUE)</f>
        <v>9.0310000000000008E-3</v>
      </c>
      <c r="H94" s="4">
        <f>_FV(Table1[[#This Row],[Company]],"Volume")/_FV(Table1[[#This Row],[Company]],"Volume average",TRUE)</f>
        <v>1.3984178922143766</v>
      </c>
      <c r="I94" s="4">
        <f>(Table1[% volume]/(Table1[[#Totals],[% volume]]))</f>
        <v>2.789921748609967</v>
      </c>
      <c r="J94" s="4">
        <f>_FV(Table1[[#This Row],[Company]],"Volume")/_FV(Table1[[#This Row],[Company]],"Shares outstanding",TRUE)</f>
        <v>2.1638799154601999E-3</v>
      </c>
      <c r="K94" s="4">
        <f>(_FV(Table1[[#This Row],[Company]],"52 week high",TRUE)-_FV(Table1[[#This Row],[Company]],"52 week low",TRUE))/_FV(Table1[[#This Row],[Company]],"Price")</f>
        <v>0.37526284574324686</v>
      </c>
      <c r="L94" s="4">
        <f>(_FV(Table1[[#This Row],[Company]],"High",TRUE)-_FV(Table1[[#This Row],[Company]],"Low",TRUE))/_FV(Table1[[#This Row],[Company]],"Price")</f>
        <v>9.7589906723459449E-3</v>
      </c>
      <c r="M94" s="4">
        <f>(Table1[day range]/Table1[year range])</f>
        <v>2.6005747126436819E-2</v>
      </c>
      <c r="N94" s="6">
        <f>_FV(Table1[[#This Row],[Company]],"Market cap",TRUE)</f>
        <v>533558009107.20001</v>
      </c>
      <c r="O94" s="6">
        <f>_FV(Table1[[#This Row],[Company]],"Previous close",TRUE)*_FV(Table1[[#This Row],[Company]],"Change (%)",TRUE)*_FV(Table1[[#This Row],[Company]],"Shares outstanding",TRUE)</f>
        <v>4818562380.2471218</v>
      </c>
      <c r="P94" s="4">
        <f>(_FV(Table1[[#This Row],[Company]],"Price")-_FV(Table1[[#This Row],[Company]],"52 week low",TRUE))/_FV(Table1[[#This Row],[Company]],"Price",TRUE)</f>
        <v>0.19652774033536416</v>
      </c>
      <c r="Q94" s="8">
        <f>_FV(Table1[[#This Row],[Company]],"52 week low",TRUE)</f>
        <v>149.02000000000001</v>
      </c>
      <c r="R94" s="8">
        <f>_FV(Table1[[#This Row],[Company]],"Low")</f>
        <v>183.76</v>
      </c>
      <c r="S94" s="17">
        <f>_FV(Table1[[#This Row],[Company]],"Price")</f>
        <v>185.47</v>
      </c>
      <c r="T94" s="8">
        <f>_FV(Table1[[#This Row],[Company]],"High")</f>
        <v>185.57</v>
      </c>
      <c r="U94" s="8">
        <f>_FV(Table1[[#This Row],[Company]],"52 week high",TRUE)</f>
        <v>218.62</v>
      </c>
      <c r="V94" s="4">
        <f>(_FV(Table1[[#This Row],[Company]],"52 week high",TRUE)-_FV(Table1[[#This Row],[Company]],"Price"))/_FV(Table1[[#This Row],[Company]],"Price",TRUE)</f>
        <v>0.17873510540788271</v>
      </c>
      <c r="W94" s="4">
        <f>((_FV(Table1[[#This Row],[Company]],"Price")-_FV(Table1[[#This Row],[Company]],"52 week low",TRUE))/(Table1[year range]*_FV(Table1[[#This Row],[Company]],"Price")))</f>
        <v>0.52370689655172398</v>
      </c>
      <c r="X94" s="4">
        <f>((_FV(Table1[[#This Row],[Company]],"Price")-_FV(Table1[[#This Row],[Company]],"Low",TRUE))/(_FV(Table1[[#This Row],[Company]],"High",TRUE)-_FV(Table1[[#This Row],[Company]],"Low",TRUE)))</f>
        <v>0.94475138121547286</v>
      </c>
      <c r="Y94" s="8">
        <f>_FV(Table1[[#This Row],[Company]],"Previous close",TRUE)</f>
        <v>183.81</v>
      </c>
      <c r="Z94" s="13">
        <f>_FV(Table1[[#This Row],[Company]],"Change")</f>
        <v>1.66</v>
      </c>
      <c r="AA94" s="8">
        <f>_FV(Table1[[#This Row],[Company]],"Open")</f>
        <v>184.75</v>
      </c>
      <c r="AB94" s="1">
        <v>4.9829999999999997</v>
      </c>
      <c r="AC94" s="19">
        <f>AB94*_FV(Table1[[#This Row],[Company]],"Change (%)",TRUE)/100</f>
        <v>4.5001473E-4</v>
      </c>
      <c r="AD94" s="5">
        <f>_FV(Table1[[#This Row],[Company]],"Volume")</f>
        <v>6281244</v>
      </c>
      <c r="AE94" s="5">
        <f>_FV(Table1[[#This Row],[Company]],"Volume average",TRUE)</f>
        <v>4491678.8</v>
      </c>
      <c r="AF94" s="5">
        <f>_FV(Table1[[#This Row],[Company]],"Shares outstanding",TRUE)</f>
        <v>2902769213.3572698</v>
      </c>
      <c r="AG94" s="1" t="str">
        <f>_FV(Table1[[#This Row],[Company]],"Last trade time",TRUE)</f>
        <v>8/08/2018 15:09:20</v>
      </c>
      <c r="AH94" s="1" t="str">
        <f>_FV(Table1[[#This Row],[Company]],"Industry")</f>
        <v>Internet Content &amp; Information</v>
      </c>
      <c r="AJ94"/>
    </row>
    <row r="95" spans="1:36" ht="15.95" customHeight="1" x14ac:dyDescent="0.25">
      <c r="A95" s="1">
        <v>85</v>
      </c>
      <c r="B95" s="2" t="e" vm="95">
        <v>#VALUE!</v>
      </c>
      <c r="C95" s="1" t="str">
        <f>_FV(Table1[[#This Row],[Company]],"Ticker symbol",TRUE)</f>
        <v>STX</v>
      </c>
      <c r="D95" s="7">
        <f>_FV(Table1[[#This Row],[Company]],"P/E",TRUE)</f>
        <v>13.386881000000001</v>
      </c>
      <c r="E95" s="7">
        <f>_FV(Table1[[#This Row],[Company]],"Beta")</f>
        <v>1.737816</v>
      </c>
      <c r="F95" s="4">
        <f>ABS(_FV(Table1[[#This Row],[Company]],"Change (%)",TRUE)/_FV(Table1[[#This Row],[Company]],"Beta"))</f>
        <v>5.3492429578275262E-3</v>
      </c>
      <c r="G95" s="4">
        <f>_FV(Table1[[#This Row],[Company]],"Change (%)",TRUE)</f>
        <v>9.2960000000000004E-3</v>
      </c>
      <c r="H95" s="4">
        <f>_FV(Table1[[#This Row],[Company]],"Volume")/_FV(Table1[[#This Row],[Company]],"Volume average",TRUE)</f>
        <v>0.19729031929641141</v>
      </c>
      <c r="I95" s="4">
        <f>(Table1[% volume]/(Table1[[#Totals],[% volume]]))</f>
        <v>0.3936051988892052</v>
      </c>
      <c r="J95" s="4">
        <f>_FV(Table1[[#This Row],[Company]],"Volume")/_FV(Table1[[#This Row],[Company]],"Shares outstanding",TRUE)</f>
        <v>1.4259360325324076E-3</v>
      </c>
      <c r="K95" s="4">
        <f>(_FV(Table1[[#This Row],[Company]],"52 week high",TRUE)-_FV(Table1[[#This Row],[Company]],"52 week low",TRUE))/_FV(Table1[[#This Row],[Company]],"Price")</f>
        <v>0.57973631930648373</v>
      </c>
      <c r="L95" s="4">
        <f>(_FV(Table1[[#This Row],[Company]],"High",TRUE)-_FV(Table1[[#This Row],[Company]],"Low",TRUE))/_FV(Table1[[#This Row],[Company]],"Price")</f>
        <v>1.824092468845942E-2</v>
      </c>
      <c r="M95" s="4">
        <f>(Table1[day range]/Table1[year range])</f>
        <v>3.1464174454828596E-2</v>
      </c>
      <c r="N95" s="6">
        <f>_FV(Table1[[#This Row],[Company]],"Market cap",TRUE)</f>
        <v>15852596599.200001</v>
      </c>
      <c r="O95" s="6">
        <f>_FV(Table1[[#This Row],[Company]],"Previous close",TRUE)*_FV(Table1[[#This Row],[Company]],"Change (%)",TRUE)*_FV(Table1[[#This Row],[Company]],"Shares outstanding",TRUE)</f>
        <v>147365737.98616329</v>
      </c>
      <c r="P95" s="4">
        <f>(_FV(Table1[[#This Row],[Company]],"Price")-_FV(Table1[[#This Row],[Company]],"52 week low",TRUE))/_FV(Table1[[#This Row],[Company]],"Price",TRUE)</f>
        <v>0.44735416290409963</v>
      </c>
      <c r="Q95" s="8">
        <f>_FV(Table1[[#This Row],[Company]],"52 week low",TRUE)</f>
        <v>30.6</v>
      </c>
      <c r="R95" s="8">
        <f>_FV(Table1[[#This Row],[Company]],"Low")</f>
        <v>54.36</v>
      </c>
      <c r="S95" s="17">
        <f>_FV(Table1[[#This Row],[Company]],"Price")</f>
        <v>55.37</v>
      </c>
      <c r="T95" s="8">
        <f>_FV(Table1[[#This Row],[Company]],"High")</f>
        <v>55.37</v>
      </c>
      <c r="U95" s="8">
        <f>_FV(Table1[[#This Row],[Company]],"52 week high",TRUE)</f>
        <v>62.7</v>
      </c>
      <c r="V95" s="4">
        <f>(_FV(Table1[[#This Row],[Company]],"52 week high",TRUE)-_FV(Table1[[#This Row],[Company]],"Price"))/_FV(Table1[[#This Row],[Company]],"Price",TRUE)</f>
        <v>0.13238215640238407</v>
      </c>
      <c r="W95" s="4">
        <f>((_FV(Table1[[#This Row],[Company]],"Price")-_FV(Table1[[#This Row],[Company]],"52 week low",TRUE))/(Table1[year range]*_FV(Table1[[#This Row],[Company]],"Price")))</f>
        <v>0.77165109034267898</v>
      </c>
      <c r="X95" s="4">
        <f>((_FV(Table1[[#This Row],[Company]],"Price")-_FV(Table1[[#This Row],[Company]],"Low",TRUE))/(_FV(Table1[[#This Row],[Company]],"High",TRUE)-_FV(Table1[[#This Row],[Company]],"Low",TRUE)))</f>
        <v>1</v>
      </c>
      <c r="Y95" s="8">
        <f>_FV(Table1[[#This Row],[Company]],"Previous close",TRUE)</f>
        <v>54.86</v>
      </c>
      <c r="Z95" s="13">
        <f>_FV(Table1[[#This Row],[Company]],"Change")</f>
        <v>0.51</v>
      </c>
      <c r="AA95" s="8">
        <f>_FV(Table1[[#This Row],[Company]],"Open")</f>
        <v>54.75</v>
      </c>
      <c r="AB95" s="1">
        <v>0.186</v>
      </c>
      <c r="AC95" s="19">
        <f>AB95*_FV(Table1[[#This Row],[Company]],"Change (%)",TRUE)/100</f>
        <v>1.7290560000000001E-5</v>
      </c>
      <c r="AD95" s="5">
        <f>_FV(Table1[[#This Row],[Company]],"Volume")</f>
        <v>412045</v>
      </c>
      <c r="AE95" s="5">
        <f>_FV(Table1[[#This Row],[Company]],"Volume average",TRUE)</f>
        <v>2088521.1269841299</v>
      </c>
      <c r="AF95" s="5">
        <f>_FV(Table1[[#This Row],[Company]],"Shares outstanding",TRUE)</f>
        <v>288964575.26795501</v>
      </c>
      <c r="AG95" s="1" t="str">
        <f>_FV(Table1[[#This Row],[Company]],"Last trade time",TRUE)</f>
        <v>8/08/2018 15:09:01</v>
      </c>
      <c r="AH95" s="1" t="str">
        <f>_FV(Table1[[#This Row],[Company]],"Industry")</f>
        <v>Data Storage</v>
      </c>
      <c r="AJ95"/>
    </row>
    <row r="96" spans="1:36" ht="15.95" customHeight="1" x14ac:dyDescent="0.25">
      <c r="A96" s="1">
        <v>6</v>
      </c>
      <c r="B96" s="2" t="e" vm="96">
        <v>#VALUE!</v>
      </c>
      <c r="C96" s="1" t="str">
        <f>_FV(Table1[[#This Row],[Company]],"Ticker symbol",TRUE)</f>
        <v>GOOGL</v>
      </c>
      <c r="D96" s="7">
        <f>_FV(Table1[[#This Row],[Company]],"P/E",TRUE)</f>
        <v>53.475935999999997</v>
      </c>
      <c r="E96" s="7">
        <f>_FV(Table1[[#This Row],[Company]],"Beta")</f>
        <v>1.143743</v>
      </c>
      <c r="F96" s="4">
        <f>ABS(_FV(Table1[[#This Row],[Company]],"Change (%)",TRUE)/_FV(Table1[[#This Row],[Company]],"Beta"))</f>
        <v>8.9653007712396943E-3</v>
      </c>
      <c r="G96" s="4">
        <f>_FV(Table1[[#This Row],[Company]],"Change (%)",TRUE)</f>
        <v>1.0254000000000001E-2</v>
      </c>
      <c r="H96" s="4">
        <f>_FV(Table1[[#This Row],[Company]],"Volume")/_FV(Table1[[#This Row],[Company]],"Volume average",TRUE)</f>
        <v>1.4638814955981936</v>
      </c>
      <c r="I96" s="4">
        <f>(Table1[% volume]/(Table1[[#Totals],[% volume]]))</f>
        <v>2.9205252912560655</v>
      </c>
      <c r="J96" s="4">
        <f>_FV(Table1[[#This Row],[Company]],"Volume")/_FV(Table1[[#This Row],[Company]],"Shares outstanding",TRUE)</f>
        <v>7.9055278866016119E-4</v>
      </c>
      <c r="K96" s="4">
        <f>(_FV(Table1[[#This Row],[Company]],"52 week high",TRUE)-_FV(Table1[[#This Row],[Company]],"52 week low",TRUE))/_FV(Table1[[#This Row],[Company]],"Price")</f>
        <v>0.29382003877251883</v>
      </c>
      <c r="L96" s="4">
        <f>(_FV(Table1[[#This Row],[Company]],"High",TRUE)-_FV(Table1[[#This Row],[Company]],"Low",TRUE))/_FV(Table1[[#This Row],[Company]],"Price")</f>
        <v>1.4263794978486108E-2</v>
      </c>
      <c r="M96" s="4">
        <f>(Table1[day range]/Table1[year range])</f>
        <v>4.8546025104602937E-2</v>
      </c>
      <c r="N96" s="6">
        <f>_FV(Table1[[#This Row],[Company]],"Market cap",TRUE)</f>
        <v>882175070385.83997</v>
      </c>
      <c r="O96" s="6">
        <f>_FV(Table1[[#This Row],[Company]],"Previous close",TRUE)*_FV(Table1[[#This Row],[Company]],"Change (%)",TRUE)*_FV(Table1[[#This Row],[Company]],"Shares outstanding",TRUE)</f>
        <v>9045823171.7364063</v>
      </c>
      <c r="P96" s="4">
        <f>(_FV(Table1[[#This Row],[Company]],"Price")-_FV(Table1[[#This Row],[Company]],"52 week low",TRUE))/_FV(Table1[[#This Row],[Company]],"Price",TRUE)</f>
        <v>0.27608870395763396</v>
      </c>
      <c r="Q96" s="8">
        <f>_FV(Table1[[#This Row],[Company]],"52 week low",TRUE)</f>
        <v>918.6</v>
      </c>
      <c r="R96" s="8">
        <f>_FV(Table1[[#This Row],[Company]],"Low")</f>
        <v>1252.1199999999999</v>
      </c>
      <c r="S96" s="17">
        <f>_FV(Table1[[#This Row],[Company]],"Price")</f>
        <v>1268.94</v>
      </c>
      <c r="T96" s="8">
        <f>_FV(Table1[[#This Row],[Company]],"High")</f>
        <v>1270.2199000000001</v>
      </c>
      <c r="U96" s="8">
        <f>_FV(Table1[[#This Row],[Company]],"52 week high",TRUE)</f>
        <v>1291.44</v>
      </c>
      <c r="V96" s="4">
        <f>(_FV(Table1[[#This Row],[Company]],"52 week high",TRUE)-_FV(Table1[[#This Row],[Company]],"Price"))/_FV(Table1[[#This Row],[Company]],"Price",TRUE)</f>
        <v>1.7731334814884862E-2</v>
      </c>
      <c r="W96" s="4">
        <f>((_FV(Table1[[#This Row],[Company]],"Price")-_FV(Table1[[#This Row],[Company]],"52 week low",TRUE))/(Table1[year range]*_FV(Table1[[#This Row],[Company]],"Price")))</f>
        <v>0.93965239781139354</v>
      </c>
      <c r="X96" s="4">
        <f>((_FV(Table1[[#This Row],[Company]],"Price")-_FV(Table1[[#This Row],[Company]],"Low",TRUE))/(_FV(Table1[[#This Row],[Company]],"High",TRUE)-_FV(Table1[[#This Row],[Company]],"Low",TRUE)))</f>
        <v>0.92928690213758158</v>
      </c>
      <c r="Y96" s="8">
        <f>_FV(Table1[[#This Row],[Company]],"Previous close",TRUE)</f>
        <v>1256.06</v>
      </c>
      <c r="Z96" s="13">
        <f>_FV(Table1[[#This Row],[Company]],"Change")</f>
        <v>12.88</v>
      </c>
      <c r="AA96" s="8">
        <f>_FV(Table1[[#This Row],[Company]],"Open")</f>
        <v>1256.72</v>
      </c>
      <c r="AB96" s="1">
        <v>4.4450000000000003</v>
      </c>
      <c r="AC96" s="19">
        <f>AB96*_FV(Table1[[#This Row],[Company]],"Change (%)",TRUE)/100</f>
        <v>4.5579030000000007E-4</v>
      </c>
      <c r="AD96" s="5">
        <f>_FV(Table1[[#This Row],[Company]],"Volume")</f>
        <v>555233</v>
      </c>
      <c r="AE96" s="5">
        <f>_FV(Table1[[#This Row],[Company]],"Volume average",TRUE)</f>
        <v>379288.215384615</v>
      </c>
      <c r="AF96" s="5">
        <f>_FV(Table1[[#This Row],[Company]],"Shares outstanding",TRUE)</f>
        <v>702335135.57142198</v>
      </c>
      <c r="AG96" s="1" t="str">
        <f>_FV(Table1[[#This Row],[Company]],"Last trade time",TRUE)</f>
        <v>8/08/2018 15:08:54</v>
      </c>
      <c r="AH96" s="1" t="str">
        <f>_FV(Table1[[#This Row],[Company]],"Industry")</f>
        <v>Internet Content &amp; Information</v>
      </c>
      <c r="AJ96"/>
    </row>
    <row r="97" spans="1:36" ht="15.95" customHeight="1" x14ac:dyDescent="0.25">
      <c r="A97" s="1">
        <v>78</v>
      </c>
      <c r="B97" s="2" t="e" vm="97">
        <v>#VALUE!</v>
      </c>
      <c r="C97" s="1" t="str">
        <f>_FV(Table1[[#This Row],[Company]],"Ticker symbol",TRUE)</f>
        <v>WYNN</v>
      </c>
      <c r="D97" s="7">
        <f>_FV(Table1[[#This Row],[Company]],"P/E",TRUE)</f>
        <v>35.587189000000002</v>
      </c>
      <c r="E97" s="7">
        <f>_FV(Table1[[#This Row],[Company]],"Beta")</f>
        <v>1.3987890000000001</v>
      </c>
      <c r="F97" s="4">
        <f>ABS(_FV(Table1[[#This Row],[Company]],"Change (%)",TRUE)/_FV(Table1[[#This Row],[Company]],"Beta"))</f>
        <v>7.3692315281289741E-3</v>
      </c>
      <c r="G97" s="4">
        <f>_FV(Table1[[#This Row],[Company]],"Change (%)",TRUE)</f>
        <v>1.0307999999999999E-2</v>
      </c>
      <c r="H97" s="4">
        <f>_FV(Table1[[#This Row],[Company]],"Volume")/_FV(Table1[[#This Row],[Company]],"Volume average",TRUE)</f>
        <v>0.58954689503868718</v>
      </c>
      <c r="I97" s="4">
        <f>(Table1[% volume]/(Table1[[#Totals],[% volume]]))</f>
        <v>1.1761789615616312</v>
      </c>
      <c r="J97" s="4">
        <f>_FV(Table1[[#This Row],[Company]],"Volume")/_FV(Table1[[#This Row],[Company]],"Shares outstanding",TRUE)</f>
        <v>1.0142865353672715E-2</v>
      </c>
      <c r="K97" s="4">
        <f>(_FV(Table1[[#This Row],[Company]],"52 week high",TRUE)-_FV(Table1[[#This Row],[Company]],"52 week low",TRUE))/_FV(Table1[[#This Row],[Company]],"Price")</f>
        <v>0.51349606095828482</v>
      </c>
      <c r="L97" s="4">
        <f>(_FV(Table1[[#This Row],[Company]],"High",TRUE)-_FV(Table1[[#This Row],[Company]],"Low",TRUE))/_FV(Table1[[#This Row],[Company]],"Price")</f>
        <v>2.834818545783279E-2</v>
      </c>
      <c r="M97" s="4">
        <f>(Table1[day range]/Table1[year range])</f>
        <v>5.5206237424547118E-2</v>
      </c>
      <c r="N97" s="6">
        <f>_FV(Table1[[#This Row],[Company]],"Market cap",TRUE)</f>
        <v>16836421327.25</v>
      </c>
      <c r="O97" s="6">
        <f>_FV(Table1[[#This Row],[Company]],"Previous close",TRUE)*_FV(Table1[[#This Row],[Company]],"Change (%)",TRUE)*_FV(Table1[[#This Row],[Company]],"Shares outstanding",TRUE)</f>
        <v>173549831.04129258</v>
      </c>
      <c r="P97" s="4">
        <f>(_FV(Table1[[#This Row],[Company]],"Price")-_FV(Table1[[#This Row],[Company]],"52 week low",TRUE))/_FV(Table1[[#This Row],[Company]],"Price",TRUE)</f>
        <v>0.19856644711352198</v>
      </c>
      <c r="Q97" s="8">
        <f>_FV(Table1[[#This Row],[Company]],"52 week low",TRUE)</f>
        <v>124.11</v>
      </c>
      <c r="R97" s="8">
        <f>_FV(Table1[[#This Row],[Company]],"Low")</f>
        <v>152.36000000000001</v>
      </c>
      <c r="S97" s="17">
        <f>_FV(Table1[[#This Row],[Company]],"Price")</f>
        <v>154.86000000000001</v>
      </c>
      <c r="T97" s="8">
        <f>_FV(Table1[[#This Row],[Company]],"High")</f>
        <v>156.75</v>
      </c>
      <c r="U97" s="8">
        <f>_FV(Table1[[#This Row],[Company]],"52 week high",TRUE)</f>
        <v>203.63</v>
      </c>
      <c r="V97" s="4">
        <f>(_FV(Table1[[#This Row],[Company]],"52 week high",TRUE)-_FV(Table1[[#This Row],[Company]],"Price"))/_FV(Table1[[#This Row],[Company]],"Price",TRUE)</f>
        <v>0.31492961384476287</v>
      </c>
      <c r="W97" s="4">
        <f>((_FV(Table1[[#This Row],[Company]],"Price")-_FV(Table1[[#This Row],[Company]],"52 week low",TRUE))/(Table1[year range]*_FV(Table1[[#This Row],[Company]],"Price")))</f>
        <v>0.38669517102615714</v>
      </c>
      <c r="X97" s="4">
        <f>((_FV(Table1[[#This Row],[Company]],"Price")-_FV(Table1[[#This Row],[Company]],"Low",TRUE))/(_FV(Table1[[#This Row],[Company]],"High",TRUE)-_FV(Table1[[#This Row],[Company]],"Low",TRUE)))</f>
        <v>0.56947608200455757</v>
      </c>
      <c r="Y97" s="8">
        <f>_FV(Table1[[#This Row],[Company]],"Previous close",TRUE)</f>
        <v>153.28</v>
      </c>
      <c r="Z97" s="13">
        <f>_FV(Table1[[#This Row],[Company]],"Change")</f>
        <v>1.58</v>
      </c>
      <c r="AA97" s="8">
        <f>_FV(Table1[[#This Row],[Company]],"Open")</f>
        <v>153.28</v>
      </c>
      <c r="AB97" s="1">
        <v>0.21099999999999999</v>
      </c>
      <c r="AC97" s="19">
        <f>AB97*_FV(Table1[[#This Row],[Company]],"Change (%)",TRUE)/100</f>
        <v>2.1749879999999995E-5</v>
      </c>
      <c r="AD97" s="5">
        <f>_FV(Table1[[#This Row],[Company]],"Volume")</f>
        <v>1114102</v>
      </c>
      <c r="AE97" s="5">
        <f>_FV(Table1[[#This Row],[Company]],"Volume average",TRUE)</f>
        <v>1889759.76190476</v>
      </c>
      <c r="AF97" s="5">
        <f>_FV(Table1[[#This Row],[Company]],"Shares outstanding",TRUE)</f>
        <v>109840953.335399</v>
      </c>
      <c r="AG97" s="1" t="str">
        <f>_FV(Table1[[#This Row],[Company]],"Last trade time",TRUE)</f>
        <v>8/08/2018 15:09:16</v>
      </c>
      <c r="AH97" s="1" t="str">
        <f>_FV(Table1[[#This Row],[Company]],"Industry")</f>
        <v>Resorts &amp; Casinos</v>
      </c>
      <c r="AJ97"/>
    </row>
    <row r="98" spans="1:36" ht="15.95" customHeight="1" x14ac:dyDescent="0.25">
      <c r="A98" s="1">
        <v>4</v>
      </c>
      <c r="B98" s="2" t="e" vm="98">
        <v>#VALUE!</v>
      </c>
      <c r="C98" s="1" t="str">
        <f>_FV(Table1[[#This Row],[Company]],"Ticker symbol",TRUE)</f>
        <v>GOOG</v>
      </c>
      <c r="D98" s="7">
        <f>_FV(Table1[[#This Row],[Company]],"P/E",TRUE)</f>
        <v>52.910052999999998</v>
      </c>
      <c r="E98" s="28">
        <v>1.1399999999999999</v>
      </c>
      <c r="F98" s="4">
        <f>ABS(_FV(Table1[[#This Row],[Company]],"Change (%)",TRUE)/Table1[Beta])</f>
        <v>9.2982456140350885E-3</v>
      </c>
      <c r="G98" s="4">
        <f>_FV(Table1[[#This Row],[Company]],"Change (%)",TRUE)</f>
        <v>1.06E-2</v>
      </c>
      <c r="H98" s="4">
        <f>_FV(Table1[[#This Row],[Company]],"Volume")/_FV(Table1[[#This Row],[Company]],"Volume average",TRUE)</f>
        <v>1.3338811767548462</v>
      </c>
      <c r="I98" s="4">
        <f>(Table1[% volume]/(Table1[[#Totals],[% volume]]))</f>
        <v>2.6611673991076974</v>
      </c>
      <c r="J98" s="4">
        <f>_FV(Table1[[#This Row],[Company]],"Volume")/_FV(Table1[[#This Row],[Company]],"Shares outstanding",TRUE)</f>
        <v>6.0133605472988529E-4</v>
      </c>
      <c r="K98" s="4">
        <f>(_FV(Table1[[#This Row],[Company]],"52 week high",TRUE)-_FV(Table1[[#This Row],[Company]],"52 week low",TRUE))/_FV(Table1[[#This Row],[Company]],"Price")</f>
        <v>0.29506538602443427</v>
      </c>
      <c r="L98" s="4">
        <f>(_FV(Table1[[#This Row],[Company]],"High",TRUE)-_FV(Table1[[#This Row],[Company]],"Low",TRUE))/_FV(Table1[[#This Row],[Company]],"Price")</f>
        <v>1.4320893263885628E-2</v>
      </c>
      <c r="M98" s="4">
        <f>(Table1[day range]/Table1[year range])</f>
        <v>4.8534643310210977E-2</v>
      </c>
      <c r="N98" s="6">
        <f>_FV(Table1[[#This Row],[Company]],"Market cap",TRUE)</f>
        <v>872852988227.64001</v>
      </c>
      <c r="O98" s="6">
        <f>_FV(Table1[[#This Row],[Company]],"Previous close",TRUE)*_FV(Table1[[#This Row],[Company]],"Change (%)",TRUE)*_FV(Table1[[#This Row],[Company]],"Shares outstanding",TRUE)</f>
        <v>9252241675.2129822</v>
      </c>
      <c r="P98" s="4">
        <f>(_FV(Table1[[#This Row],[Company]],"Price")-_FV(Table1[[#This Row],[Company]],"52 week low",TRUE))/_FV(Table1[[#This Row],[Company]],"Price",TRUE)</f>
        <v>0.28051480543476526</v>
      </c>
      <c r="Q98" s="8">
        <f>_FV(Table1[[#This Row],[Company]],"52 week low",TRUE)</f>
        <v>903.4</v>
      </c>
      <c r="R98" s="8">
        <f>_FV(Table1[[#This Row],[Company]],"Low")</f>
        <v>1238.0083</v>
      </c>
      <c r="S98" s="17">
        <f>_FV(Table1[[#This Row],[Company]],"Price")</f>
        <v>1255.6199999999999</v>
      </c>
      <c r="T98" s="8">
        <f>_FV(Table1[[#This Row],[Company]],"High")</f>
        <v>1255.9899</v>
      </c>
      <c r="U98" s="8">
        <f>_FV(Table1[[#This Row],[Company]],"52 week high",TRUE)</f>
        <v>1273.8900000000001</v>
      </c>
      <c r="V98" s="4">
        <f>(_FV(Table1[[#This Row],[Company]],"52 week high",TRUE)-_FV(Table1[[#This Row],[Company]],"Price"))/_FV(Table1[[#This Row],[Company]],"Price",TRUE)</f>
        <v>1.4550580589669017E-2</v>
      </c>
      <c r="W98" s="4">
        <f>((_FV(Table1[[#This Row],[Company]],"Price")-_FV(Table1[[#This Row],[Company]],"52 week low",TRUE))/(Table1[year range]*_FV(Table1[[#This Row],[Company]],"Price")))</f>
        <v>0.950686928122216</v>
      </c>
      <c r="X98" s="4">
        <f>((_FV(Table1[[#This Row],[Company]],"Price")-_FV(Table1[[#This Row],[Company]],"Low",TRUE))/(_FV(Table1[[#This Row],[Company]],"High",TRUE)-_FV(Table1[[#This Row],[Company]],"Low",TRUE)))</f>
        <v>0.97942897183787081</v>
      </c>
      <c r="Y98" s="8">
        <f>_FV(Table1[[#This Row],[Company]],"Previous close",TRUE)</f>
        <v>1242.45</v>
      </c>
      <c r="Z98" s="13">
        <f>_FV(Table1[[#This Row],[Company]],"Change")</f>
        <v>13.17</v>
      </c>
      <c r="AA98" s="8">
        <f>_FV(Table1[[#This Row],[Company]],"Open")</f>
        <v>1240.47</v>
      </c>
      <c r="AB98" s="1">
        <v>5.1340000000000003</v>
      </c>
      <c r="AC98" s="19">
        <f>AB98*_FV(Table1[[#This Row],[Company]],"Change (%)",TRUE)/100</f>
        <v>5.4420399999999996E-4</v>
      </c>
      <c r="AD98" s="5">
        <f>_FV(Table1[[#This Row],[Company]],"Volume")</f>
        <v>422454</v>
      </c>
      <c r="AE98" s="5">
        <f>_FV(Table1[[#This Row],[Company]],"Volume average",TRUE)</f>
        <v>316710.36923076899</v>
      </c>
      <c r="AF98" s="5">
        <f>_FV(Table1[[#This Row],[Company]],"Shares outstanding",TRUE)</f>
        <v>702525645.48081601</v>
      </c>
      <c r="AG98" s="1" t="str">
        <f>_FV(Table1[[#This Row],[Company]],"Last trade time",TRUE)</f>
        <v>8/08/2018 15:08:53</v>
      </c>
      <c r="AH98" s="1" t="str">
        <f>_FV(Table1[[#This Row],[Company]],"Industry")</f>
        <v>Internet Content &amp; Information</v>
      </c>
      <c r="AJ98"/>
    </row>
    <row r="99" spans="1:36" ht="15.95" customHeight="1" x14ac:dyDescent="0.25">
      <c r="A99" s="1">
        <v>12</v>
      </c>
      <c r="B99" s="2" t="e" vm="99">
        <v>#VALUE!</v>
      </c>
      <c r="C99" s="1" t="str">
        <f>_FV(Table1[[#This Row],[Company]],"Ticker symbol",TRUE)</f>
        <v>NVDA</v>
      </c>
      <c r="D99" s="7">
        <f>_FV(Table1[[#This Row],[Company]],"P/E",TRUE)</f>
        <v>42.194093000000002</v>
      </c>
      <c r="E99" s="7">
        <f>_FV(Table1[[#This Row],[Company]],"Beta")</f>
        <v>1.544278</v>
      </c>
      <c r="F99" s="4">
        <f>ABS(_FV(Table1[[#This Row],[Company]],"Change (%)",TRUE)/_FV(Table1[[#This Row],[Company]],"Beta"))</f>
        <v>7.3600737691011595E-3</v>
      </c>
      <c r="G99" s="4">
        <f>_FV(Table1[[#This Row],[Company]],"Change (%)",TRUE)</f>
        <v>1.1366000000000001E-2</v>
      </c>
      <c r="H99" s="4">
        <f>_FV(Table1[[#This Row],[Company]],"Volume")/_FV(Table1[[#This Row],[Company]],"Volume average",TRUE)</f>
        <v>1.0454456308868312</v>
      </c>
      <c r="I99" s="4">
        <f>(Table1[% volume]/(Table1[[#Totals],[% volume]]))</f>
        <v>2.0857223858755578</v>
      </c>
      <c r="J99" s="4">
        <f>_FV(Table1[[#This Row],[Company]],"Volume")/_FV(Table1[[#This Row],[Company]],"Shares outstanding",TRUE)</f>
        <v>3.912370928105916E-3</v>
      </c>
      <c r="K99" s="4">
        <f>(_FV(Table1[[#This Row],[Company]],"52 week high",TRUE)-_FV(Table1[[#This Row],[Company]],"52 week low",TRUE))/_FV(Table1[[#This Row],[Company]],"Price")</f>
        <v>0.44756186737482201</v>
      </c>
      <c r="L99" s="4">
        <f>(_FV(Table1[[#This Row],[Company]],"High",TRUE)-_FV(Table1[[#This Row],[Company]],"Low",TRUE))/_FV(Table1[[#This Row],[Company]],"Price")</f>
        <v>1.6549282222991891E-2</v>
      </c>
      <c r="M99" s="4">
        <f>(Table1[day range]/Table1[year range])</f>
        <v>3.6976524206724419E-2</v>
      </c>
      <c r="N99" s="6">
        <f>_FV(Table1[[#This Row],[Company]],"Market cap",TRUE)</f>
        <v>157607550000</v>
      </c>
      <c r="O99" s="6">
        <f>_FV(Table1[[#This Row],[Company]],"Previous close",TRUE)*_FV(Table1[[#This Row],[Company]],"Change (%)",TRUE)*_FV(Table1[[#This Row],[Company]],"Shares outstanding",TRUE)</f>
        <v>1791367413.3000014</v>
      </c>
      <c r="P99" s="4">
        <f>(_FV(Table1[[#This Row],[Company]],"Price")-_FV(Table1[[#This Row],[Company]],"52 week low",TRUE))/_FV(Table1[[#This Row],[Company]],"Price",TRUE)</f>
        <v>0.41149982680983715</v>
      </c>
      <c r="Q99" s="8">
        <f>_FV(Table1[[#This Row],[Company]],"52 week low",TRUE)</f>
        <v>152.91</v>
      </c>
      <c r="R99" s="8">
        <f>_FV(Table1[[#This Row],[Company]],"Low")</f>
        <v>255.59</v>
      </c>
      <c r="S99" s="17">
        <f>_FV(Table1[[#This Row],[Company]],"Price")</f>
        <v>259.83</v>
      </c>
      <c r="T99" s="8">
        <f>_FV(Table1[[#This Row],[Company]],"High")</f>
        <v>259.89</v>
      </c>
      <c r="U99" s="8">
        <f>_FV(Table1[[#This Row],[Company]],"52 week high",TRUE)</f>
        <v>269.2</v>
      </c>
      <c r="V99" s="4">
        <f>(_FV(Table1[[#This Row],[Company]],"52 week high",TRUE)-_FV(Table1[[#This Row],[Company]],"Price"))/_FV(Table1[[#This Row],[Company]],"Price",TRUE)</f>
        <v>3.6062040564984819E-2</v>
      </c>
      <c r="W99" s="4">
        <f>((_FV(Table1[[#This Row],[Company]],"Price")-_FV(Table1[[#This Row],[Company]],"52 week low",TRUE))/(Table1[year range]*_FV(Table1[[#This Row],[Company]],"Price")))</f>
        <v>0.9194255739960443</v>
      </c>
      <c r="X99" s="4">
        <f>((_FV(Table1[[#This Row],[Company]],"Price")-_FV(Table1[[#This Row],[Company]],"Low",TRUE))/(_FV(Table1[[#This Row],[Company]],"High",TRUE)-_FV(Table1[[#This Row],[Company]],"Low",TRUE)))</f>
        <v>0.98604651162790635</v>
      </c>
      <c r="Y99" s="8">
        <f>_FV(Table1[[#This Row],[Company]],"Previous close",TRUE)</f>
        <v>256.91000000000003</v>
      </c>
      <c r="Z99" s="13">
        <f>_FV(Table1[[#This Row],[Company]],"Change")</f>
        <v>2.92</v>
      </c>
      <c r="AA99" s="8">
        <f>_FV(Table1[[#This Row],[Company]],"Open")</f>
        <v>257</v>
      </c>
      <c r="AB99" s="1">
        <v>1.8169999999999999</v>
      </c>
      <c r="AC99" s="19">
        <f>AB99*_FV(Table1[[#This Row],[Company]],"Change (%)",TRUE)/100</f>
        <v>2.0652022000000004E-4</v>
      </c>
      <c r="AD99" s="5">
        <f>_FV(Table1[[#This Row],[Company]],"Volume")</f>
        <v>2400137</v>
      </c>
      <c r="AE99" s="5">
        <f>_FV(Table1[[#This Row],[Company]],"Volume average",TRUE)</f>
        <v>2295802.7936507901</v>
      </c>
      <c r="AF99" s="5">
        <f>_FV(Table1[[#This Row],[Company]],"Shares outstanding",TRUE)</f>
        <v>613473784.59382701</v>
      </c>
      <c r="AG99" s="1" t="str">
        <f>_FV(Table1[[#This Row],[Company]],"Last trade time",TRUE)</f>
        <v>8/08/2018 15:08:57</v>
      </c>
      <c r="AH99" s="1" t="str">
        <f>_FV(Table1[[#This Row],[Company]],"Industry")</f>
        <v>Semiconductors</v>
      </c>
      <c r="AJ99"/>
    </row>
    <row r="100" spans="1:36" ht="15.95" customHeight="1" x14ac:dyDescent="0.25">
      <c r="A100" s="1">
        <v>60</v>
      </c>
      <c r="B100" s="2" t="e" vm="100">
        <v>#VALUE!</v>
      </c>
      <c r="C100" s="1" t="str">
        <f>_FV(Table1[[#This Row],[Company]],"Ticker symbol",TRUE)</f>
        <v>ORLY</v>
      </c>
      <c r="D100" s="7">
        <f>_FV(Table1[[#This Row],[Company]],"P/E",TRUE)</f>
        <v>23.474177999999998</v>
      </c>
      <c r="E100" s="7">
        <f>_FV(Table1[[#This Row],[Company]],"Beta")</f>
        <v>0.96176399999999995</v>
      </c>
      <c r="F100" s="4">
        <f>ABS(_FV(Table1[[#This Row],[Company]],"Change (%)",TRUE)/_FV(Table1[[#This Row],[Company]],"Beta"))</f>
        <v>1.2812914602750778E-2</v>
      </c>
      <c r="G100" s="4">
        <f>_FV(Table1[[#This Row],[Company]],"Change (%)",TRUE)</f>
        <v>1.2322999999999999E-2</v>
      </c>
      <c r="H100" s="4">
        <f>_FV(Table1[[#This Row],[Company]],"Volume")/_FV(Table1[[#This Row],[Company]],"Volume average",TRUE)</f>
        <v>0.21593825642741776</v>
      </c>
      <c r="I100" s="4">
        <f>(Table1[% volume]/(Table1[[#Totals],[% volume]]))</f>
        <v>0.43080887431281051</v>
      </c>
      <c r="J100" s="4">
        <f>_FV(Table1[[#This Row],[Company]],"Volume")/_FV(Table1[[#This Row],[Company]],"Shares outstanding",TRUE)</f>
        <v>1.7807596538763088E-3</v>
      </c>
      <c r="K100" s="4">
        <f>(_FV(Table1[[#This Row],[Company]],"52 week high",TRUE)-_FV(Table1[[#This Row],[Company]],"52 week low",TRUE))/_FV(Table1[[#This Row],[Company]],"Price")</f>
        <v>0.41943862064649379</v>
      </c>
      <c r="L100" s="4">
        <f>(_FV(Table1[[#This Row],[Company]],"High",TRUE)-_FV(Table1[[#This Row],[Company]],"Low",TRUE))/_FV(Table1[[#This Row],[Company]],"Price")</f>
        <v>1.4237882154144668E-2</v>
      </c>
      <c r="M100" s="4">
        <f>(Table1[day range]/Table1[year range])</f>
        <v>3.3945091017606767E-2</v>
      </c>
      <c r="N100" s="6">
        <f>_FV(Table1[[#This Row],[Company]],"Market cap",TRUE)</f>
        <v>25869931037.419998</v>
      </c>
      <c r="O100" s="6">
        <f>_FV(Table1[[#This Row],[Company]],"Previous close",TRUE)*_FV(Table1[[#This Row],[Company]],"Change (%)",TRUE)*_FV(Table1[[#This Row],[Company]],"Shares outstanding",TRUE)</f>
        <v>318795160.17412657</v>
      </c>
      <c r="P100" s="4">
        <f>(_FV(Table1[[#This Row],[Company]],"Price")-_FV(Table1[[#This Row],[Company]],"52 week low",TRUE))/_FV(Table1[[#This Row],[Company]],"Price",TRUE)</f>
        <v>0.41540194636542854</v>
      </c>
      <c r="Q100" s="8">
        <f>_FV(Table1[[#This Row],[Company]],"52 week low",TRUE)</f>
        <v>186.82</v>
      </c>
      <c r="R100" s="8">
        <f>_FV(Table1[[#This Row],[Company]],"Low")</f>
        <v>316.31</v>
      </c>
      <c r="S100" s="17">
        <f>_FV(Table1[[#This Row],[Company]],"Price")</f>
        <v>319.57</v>
      </c>
      <c r="T100" s="8">
        <f>_FV(Table1[[#This Row],[Company]],"High")</f>
        <v>320.86</v>
      </c>
      <c r="U100" s="8">
        <f>_FV(Table1[[#This Row],[Company]],"52 week high",TRUE)</f>
        <v>320.86</v>
      </c>
      <c r="V100" s="4">
        <f>(_FV(Table1[[#This Row],[Company]],"52 week high",TRUE)-_FV(Table1[[#This Row],[Company]],"Price"))/_FV(Table1[[#This Row],[Company]],"Price",TRUE)</f>
        <v>4.0366742810652454E-3</v>
      </c>
      <c r="W100" s="4">
        <f>((_FV(Table1[[#This Row],[Company]],"Price")-_FV(Table1[[#This Row],[Company]],"52 week low",TRUE))/(Table1[year range]*_FV(Table1[[#This Row],[Company]],"Price")))</f>
        <v>0.99037600716204099</v>
      </c>
      <c r="X100" s="4">
        <f>((_FV(Table1[[#This Row],[Company]],"Price")-_FV(Table1[[#This Row],[Company]],"Low",TRUE))/(_FV(Table1[[#This Row],[Company]],"High",TRUE)-_FV(Table1[[#This Row],[Company]],"Low",TRUE)))</f>
        <v>0.71648351648351272</v>
      </c>
      <c r="Y100" s="8">
        <f>_FV(Table1[[#This Row],[Company]],"Previous close",TRUE)</f>
        <v>315.68</v>
      </c>
      <c r="Z100" s="13">
        <f>_FV(Table1[[#This Row],[Company]],"Change")</f>
        <v>3.89</v>
      </c>
      <c r="AA100" s="8">
        <f>_FV(Table1[[#This Row],[Company]],"Open")</f>
        <v>316.39</v>
      </c>
      <c r="AB100" s="1">
        <v>0.29199999999999998</v>
      </c>
      <c r="AC100" s="19">
        <f>AB100*_FV(Table1[[#This Row],[Company]],"Change (%)",TRUE)/100</f>
        <v>3.5983159999999995E-5</v>
      </c>
      <c r="AD100" s="5">
        <f>_FV(Table1[[#This Row],[Company]],"Volume")</f>
        <v>145933</v>
      </c>
      <c r="AE100" s="5">
        <f>_FV(Table1[[#This Row],[Company]],"Volume average",TRUE)</f>
        <v>675808.92063492106</v>
      </c>
      <c r="AF100" s="5">
        <f>_FV(Table1[[#This Row],[Company]],"Shares outstanding",TRUE)</f>
        <v>81949857.569120601</v>
      </c>
      <c r="AG100" s="1" t="str">
        <f>_FV(Table1[[#This Row],[Company]],"Last trade time",TRUE)</f>
        <v>8/08/2018 15:01:45</v>
      </c>
      <c r="AH100" s="1" t="str">
        <f>_FV(Table1[[#This Row],[Company]],"Industry")</f>
        <v>Specialty Retail</v>
      </c>
      <c r="AJ100"/>
    </row>
    <row r="101" spans="1:36" ht="15.95" customHeight="1" x14ac:dyDescent="0.25">
      <c r="A101" s="1">
        <v>2</v>
      </c>
      <c r="B101" s="2" t="e" vm="101">
        <v>#VALUE!</v>
      </c>
      <c r="C101" s="1" t="str">
        <f>_FV(Table1[[#This Row],[Company]],"Ticker symbol",TRUE)</f>
        <v>AMZN</v>
      </c>
      <c r="D101" s="7">
        <f>_FV(Table1[[#This Row],[Company]],"P/E",TRUE)</f>
        <v>147.05882399999999</v>
      </c>
      <c r="E101" s="7">
        <f>_FV(Table1[[#This Row],[Company]],"Beta")</f>
        <v>1.616452</v>
      </c>
      <c r="F101" s="4">
        <f>ABS(_FV(Table1[[#This Row],[Company]],"Change (%)",TRUE)/_FV(Table1[[#This Row],[Company]],"Beta"))</f>
        <v>7.8041290431141788E-3</v>
      </c>
      <c r="G101" s="4">
        <f>_FV(Table1[[#This Row],[Company]],"Change (%)",TRUE)</f>
        <v>1.2615000000000001E-2</v>
      </c>
      <c r="H101" s="4">
        <f>_FV(Table1[[#This Row],[Company]],"Volume")/_FV(Table1[[#This Row],[Company]],"Volume average",TRUE)</f>
        <v>1.429759172055969</v>
      </c>
      <c r="I101" s="4">
        <f>(Table1[% volume]/(Table1[[#Totals],[% volume]]))</f>
        <v>2.8524493512287163</v>
      </c>
      <c r="J101" s="4">
        <f>_FV(Table1[[#This Row],[Company]],"Volume")/_FV(Table1[[#This Row],[Company]],"Shares outstanding",TRUE)</f>
        <v>2.5235220665904084E-3</v>
      </c>
      <c r="K101" s="4">
        <f>(_FV(Table1[[#This Row],[Company]],"52 week high",TRUE)-_FV(Table1[[#This Row],[Company]],"52 week low",TRUE))/_FV(Table1[[#This Row],[Company]],"Price")</f>
        <v>0.50439924690408633</v>
      </c>
      <c r="L101" s="4">
        <f>(_FV(Table1[[#This Row],[Company]],"High",TRUE)-_FV(Table1[[#This Row],[Company]],"Low",TRUE))/_FV(Table1[[#This Row],[Company]],"Price")</f>
        <v>1.501949033438516E-2</v>
      </c>
      <c r="M101" s="4">
        <f>(Table1[day range]/Table1[year range])</f>
        <v>2.9776988024014992E-2</v>
      </c>
      <c r="N101" s="6">
        <f>_FV(Table1[[#This Row],[Company]],"Market cap",TRUE)</f>
        <v>917886094021.60596</v>
      </c>
      <c r="O101" s="6">
        <f>_FV(Table1[[#This Row],[Company]],"Previous close",TRUE)*_FV(Table1[[#This Row],[Company]],"Change (%)",TRUE)*_FV(Table1[[#This Row],[Company]],"Shares outstanding",TRUE)</f>
        <v>11579133076.082556</v>
      </c>
      <c r="P101" s="4">
        <f>(_FV(Table1[[#This Row],[Company]],"Price")-_FV(Table1[[#This Row],[Company]],"52 week low",TRUE))/_FV(Table1[[#This Row],[Company]],"Price",TRUE)</f>
        <v>0.5058471003155578</v>
      </c>
      <c r="Q101" s="8">
        <f>_FV(Table1[[#This Row],[Company]],"52 week low",TRUE)</f>
        <v>931.75</v>
      </c>
      <c r="R101" s="8">
        <f>_FV(Table1[[#This Row],[Company]],"Low")</f>
        <v>1854.5</v>
      </c>
      <c r="S101" s="17">
        <f>_FV(Table1[[#This Row],[Company]],"Price")</f>
        <v>1885.55</v>
      </c>
      <c r="T101" s="8">
        <f>_FV(Table1[[#This Row],[Company]],"High")</f>
        <v>1882.82</v>
      </c>
      <c r="U101" s="8">
        <f>_FV(Table1[[#This Row],[Company]],"52 week high",TRUE)</f>
        <v>1882.82</v>
      </c>
      <c r="V101" s="4">
        <f>(_FV(Table1[[#This Row],[Company]],"52 week high",TRUE)-_FV(Table1[[#This Row],[Company]],"Price"))/_FV(Table1[[#This Row],[Company]],"Price",TRUE)</f>
        <v>-1.4478534114714637E-3</v>
      </c>
      <c r="W101" s="4">
        <f>((_FV(Table1[[#This Row],[Company]],"Price")-_FV(Table1[[#This Row],[Company]],"52 week low",TRUE))/(Table1[year range]*_FV(Table1[[#This Row],[Company]],"Price")))</f>
        <v>1.0028704511760438</v>
      </c>
      <c r="X101" s="4">
        <f>((_FV(Table1[[#This Row],[Company]],"Price")-_FV(Table1[[#This Row],[Company]],"Low",TRUE))/(_FV(Table1[[#This Row],[Company]],"High",TRUE)-_FV(Table1[[#This Row],[Company]],"Low",TRUE)))</f>
        <v>1.0963983050847466</v>
      </c>
      <c r="Y101" s="8">
        <f>_FV(Table1[[#This Row],[Company]],"Previous close",TRUE)</f>
        <v>1862.06</v>
      </c>
      <c r="Z101" s="13">
        <f>_FV(Table1[[#This Row],[Company]],"Change")</f>
        <v>23.49</v>
      </c>
      <c r="AA101" s="8">
        <f>_FV(Table1[[#This Row],[Company]],"Open")</f>
        <v>1861</v>
      </c>
      <c r="AB101" s="1">
        <v>10.475</v>
      </c>
      <c r="AC101" s="19">
        <f>AB101*_FV(Table1[[#This Row],[Company]],"Change (%)",TRUE)/100</f>
        <v>1.32142125E-3</v>
      </c>
      <c r="AD101" s="5">
        <f>_FV(Table1[[#This Row],[Company]],"Volume")</f>
        <v>1243948</v>
      </c>
      <c r="AE101" s="5">
        <f>_FV(Table1[[#This Row],[Company]],"Volume average",TRUE)</f>
        <v>870040.23076923098</v>
      </c>
      <c r="AF101" s="5">
        <f>_FV(Table1[[#This Row],[Company]],"Shares outstanding",TRUE)</f>
        <v>492941201.69146299</v>
      </c>
      <c r="AG101" s="1" t="str">
        <f>_FV(Table1[[#This Row],[Company]],"Last trade time",TRUE)</f>
        <v>8/08/2018 15:08:52</v>
      </c>
      <c r="AH101" s="1" t="str">
        <f>_FV(Table1[[#This Row],[Company]],"Industry")</f>
        <v>Specialty Retail</v>
      </c>
      <c r="AJ101"/>
    </row>
    <row r="102" spans="1:36" ht="15.95" customHeight="1" x14ac:dyDescent="0.25">
      <c r="A102" s="1">
        <v>54</v>
      </c>
      <c r="B102" s="2" t="e" vm="102">
        <v>#VALUE!</v>
      </c>
      <c r="C102" s="1" t="str">
        <f>_FV(Table1[[#This Row],[Company]],"Ticker symbol",TRUE)</f>
        <v>LRCX</v>
      </c>
      <c r="D102" s="7">
        <f>_FV(Table1[[#This Row],[Company]],"P/E",TRUE)</f>
        <v>18.315017999999998</v>
      </c>
      <c r="E102" s="7">
        <f>_FV(Table1[[#This Row],[Company]],"Beta")</f>
        <v>1.419867</v>
      </c>
      <c r="F102" s="4">
        <f>ABS(_FV(Table1[[#This Row],[Company]],"Change (%)",TRUE)/_FV(Table1[[#This Row],[Company]],"Beta"))</f>
        <v>9.5438516424425669E-3</v>
      </c>
      <c r="G102" s="4">
        <f>_FV(Table1[[#This Row],[Company]],"Change (%)",TRUE)</f>
        <v>1.3551000000000001E-2</v>
      </c>
      <c r="H102" s="4">
        <f>_FV(Table1[[#This Row],[Company]],"Volume")/_FV(Table1[[#This Row],[Company]],"Volume average",TRUE)</f>
        <v>0.28815652107667228</v>
      </c>
      <c r="I102" s="4">
        <f>(Table1[% volume]/(Table1[[#Totals],[% volume]]))</f>
        <v>0.57488834319945303</v>
      </c>
      <c r="J102" s="4">
        <f>_FV(Table1[[#This Row],[Company]],"Volume")/_FV(Table1[[#This Row],[Company]],"Shares outstanding",TRUE)</f>
        <v>3.7471082422594563E-3</v>
      </c>
      <c r="K102" s="4">
        <f>(_FV(Table1[[#This Row],[Company]],"52 week high",TRUE)-_FV(Table1[[#This Row],[Company]],"52 week low",TRUE))/_FV(Table1[[#This Row],[Company]],"Price")</f>
        <v>0.45540877500132632</v>
      </c>
      <c r="L102" s="4">
        <f>(_FV(Table1[[#This Row],[Company]],"High",TRUE)-_FV(Table1[[#This Row],[Company]],"Low",TRUE))/_FV(Table1[[#This Row],[Company]],"Price")</f>
        <v>2.273330150140589E-2</v>
      </c>
      <c r="M102" s="4">
        <f>(Table1[day range]/Table1[year range])</f>
        <v>4.9918452935694274E-2</v>
      </c>
      <c r="N102" s="6">
        <f>_FV(Table1[[#This Row],[Company]],"Market cap",TRUE)</f>
        <v>29550608200</v>
      </c>
      <c r="O102" s="6">
        <f>_FV(Table1[[#This Row],[Company]],"Previous close",TRUE)*_FV(Table1[[#This Row],[Company]],"Change (%)",TRUE)*_FV(Table1[[#This Row],[Company]],"Shares outstanding",TRUE)</f>
        <v>400440291.71820045</v>
      </c>
      <c r="P102" s="4">
        <f>(_FV(Table1[[#This Row],[Company]],"Price")-_FV(Table1[[#This Row],[Company]],"52 week low",TRUE))/_FV(Table1[[#This Row],[Company]],"Price",TRUE)</f>
        <v>0.20929492280757608</v>
      </c>
      <c r="Q102" s="8">
        <f>_FV(Table1[[#This Row],[Company]],"52 week low",TRUE)</f>
        <v>149.04</v>
      </c>
      <c r="R102" s="8">
        <f>_FV(Table1[[#This Row],[Company]],"Low")</f>
        <v>184.71</v>
      </c>
      <c r="S102" s="17">
        <f>_FV(Table1[[#This Row],[Company]],"Price")</f>
        <v>188.49</v>
      </c>
      <c r="T102" s="8">
        <f>_FV(Table1[[#This Row],[Company]],"High")</f>
        <v>188.995</v>
      </c>
      <c r="U102" s="8">
        <f>_FV(Table1[[#This Row],[Company]],"52 week high",TRUE)</f>
        <v>234.88</v>
      </c>
      <c r="V102" s="4">
        <f>(_FV(Table1[[#This Row],[Company]],"52 week high",TRUE)-_FV(Table1[[#This Row],[Company]],"Price"))/_FV(Table1[[#This Row],[Company]],"Price",TRUE)</f>
        <v>0.24611385219375026</v>
      </c>
      <c r="W102" s="4">
        <f>((_FV(Table1[[#This Row],[Company]],"Price")-_FV(Table1[[#This Row],[Company]],"52 week low",TRUE))/(Table1[year range]*_FV(Table1[[#This Row],[Company]],"Price")))</f>
        <v>0.45957595526561063</v>
      </c>
      <c r="X102" s="4">
        <f>((_FV(Table1[[#This Row],[Company]],"Price")-_FV(Table1[[#This Row],[Company]],"Low",TRUE))/(_FV(Table1[[#This Row],[Company]],"High",TRUE)-_FV(Table1[[#This Row],[Company]],"Low",TRUE)))</f>
        <v>0.882147024504085</v>
      </c>
      <c r="Y102" s="8">
        <f>_FV(Table1[[#This Row],[Company]],"Previous close",TRUE)</f>
        <v>185.97</v>
      </c>
      <c r="Z102" s="13">
        <f>_FV(Table1[[#This Row],[Company]],"Change")</f>
        <v>2.52</v>
      </c>
      <c r="AA102" s="8">
        <f>_FV(Table1[[#This Row],[Company]],"Open")</f>
        <v>185.05</v>
      </c>
      <c r="AB102" s="1">
        <v>0.37</v>
      </c>
      <c r="AC102" s="19">
        <f>AB102*_FV(Table1[[#This Row],[Company]],"Change (%)",TRUE)/100</f>
        <v>5.0138700000000002E-5</v>
      </c>
      <c r="AD102" s="5">
        <f>_FV(Table1[[#This Row],[Company]],"Volume")</f>
        <v>595415</v>
      </c>
      <c r="AE102" s="5">
        <f>_FV(Table1[[#This Row],[Company]],"Volume average",TRUE)</f>
        <v>2066290.21538462</v>
      </c>
      <c r="AF102" s="5">
        <f>_FV(Table1[[#This Row],[Company]],"Shares outstanding",TRUE)</f>
        <v>158899866.64515799</v>
      </c>
      <c r="AG102" s="1" t="str">
        <f>_FV(Table1[[#This Row],[Company]],"Last trade time",TRUE)</f>
        <v>8/08/2018 15:08:21</v>
      </c>
      <c r="AH102" s="1" t="str">
        <f>_FV(Table1[[#This Row],[Company]],"Industry")</f>
        <v>Semiconductor Equipment &amp; Materials</v>
      </c>
      <c r="AJ102"/>
    </row>
    <row r="103" spans="1:36" ht="15.95" customHeight="1" x14ac:dyDescent="0.25">
      <c r="A103" s="1">
        <v>70</v>
      </c>
      <c r="B103" s="2" t="e" vm="103">
        <v>#VALUE!</v>
      </c>
      <c r="C103" s="1" t="str">
        <f>_FV(Table1[[#This Row],[Company]],"Ticker symbol",TRUE)</f>
        <v>WDAY</v>
      </c>
      <c r="D103" s="7">
        <f>_FV(Table1[[#This Row],[Company]],"P/E",TRUE)</f>
        <v>-50.251255999999998</v>
      </c>
      <c r="E103" s="7">
        <f>_FV(Table1[[#This Row],[Company]],"Beta")</f>
        <v>1.8333699999999999</v>
      </c>
      <c r="F103" s="4">
        <f>ABS(_FV(Table1[[#This Row],[Company]],"Change (%)",TRUE)/_FV(Table1[[#This Row],[Company]],"Beta"))</f>
        <v>7.7660264976518647E-3</v>
      </c>
      <c r="G103" s="4">
        <f>_FV(Table1[[#This Row],[Company]],"Change (%)",TRUE)</f>
        <v>1.4237999999999999E-2</v>
      </c>
      <c r="H103" s="4">
        <f>_FV(Table1[[#This Row],[Company]],"Volume")/_FV(Table1[[#This Row],[Company]],"Volume average",TRUE)</f>
        <v>0.15032207260099964</v>
      </c>
      <c r="I103" s="4">
        <f>(Table1[% volume]/(Table1[[#Totals],[% volume]]))</f>
        <v>0.29990092516734157</v>
      </c>
      <c r="J103" s="4">
        <f>_FV(Table1[[#This Row],[Company]],"Volume")/_FV(Table1[[#This Row],[Company]],"Shares outstanding",TRUE)</f>
        <v>1.0907884056715101E-3</v>
      </c>
      <c r="K103" s="4">
        <f>(_FV(Table1[[#This Row],[Company]],"52 week high",TRUE)-_FV(Table1[[#This Row],[Company]],"52 week low",TRUE))/_FV(Table1[[#This Row],[Company]],"Price")</f>
        <v>0.33164970660328313</v>
      </c>
      <c r="L103" s="4">
        <f>(_FV(Table1[[#This Row],[Company]],"High",TRUE)-_FV(Table1[[#This Row],[Company]],"Low",TRUE))/_FV(Table1[[#This Row],[Company]],"Price")</f>
        <v>2.3020129243110719E-2</v>
      </c>
      <c r="M103" s="4">
        <f>(Table1[day range]/Table1[year range])</f>
        <v>6.9410974244120835E-2</v>
      </c>
      <c r="N103" s="6">
        <f>_FV(Table1[[#This Row],[Company]],"Market cap",TRUE)</f>
        <v>29080080000</v>
      </c>
      <c r="O103" s="6">
        <f>_FV(Table1[[#This Row],[Company]],"Previous close",TRUE)*_FV(Table1[[#This Row],[Company]],"Change (%)",TRUE)*_FV(Table1[[#This Row],[Company]],"Shares outstanding",TRUE)</f>
        <v>414042179.04000044</v>
      </c>
      <c r="P103" s="4">
        <f>(_FV(Table1[[#This Row],[Company]],"Price")-_FV(Table1[[#This Row],[Company]],"52 week low",TRUE))/_FV(Table1[[#This Row],[Company]],"Price",TRUE)</f>
        <v>0.29176260863106296</v>
      </c>
      <c r="Q103" s="8">
        <f>_FV(Table1[[#This Row],[Company]],"52 week low",TRUE)</f>
        <v>95.35</v>
      </c>
      <c r="R103" s="8">
        <f>_FV(Table1[[#This Row],[Company]],"Low")</f>
        <v>131.72999999999999</v>
      </c>
      <c r="S103" s="17">
        <f>_FV(Table1[[#This Row],[Company]],"Price")</f>
        <v>134.63</v>
      </c>
      <c r="T103" s="8">
        <f>_FV(Table1[[#This Row],[Company]],"High")</f>
        <v>134.82919999999999</v>
      </c>
      <c r="U103" s="8">
        <f>_FV(Table1[[#This Row],[Company]],"52 week high",TRUE)</f>
        <v>140</v>
      </c>
      <c r="V103" s="4">
        <f>(_FV(Table1[[#This Row],[Company]],"52 week high",TRUE)-_FV(Table1[[#This Row],[Company]],"Price"))/_FV(Table1[[#This Row],[Company]],"Price",TRUE)</f>
        <v>3.9887097972220197E-2</v>
      </c>
      <c r="W103" s="4">
        <f>((_FV(Table1[[#This Row],[Company]],"Price")-_FV(Table1[[#This Row],[Company]],"52 week low",TRUE))/(Table1[year range]*_FV(Table1[[#This Row],[Company]],"Price")))</f>
        <v>0.87973124300111971</v>
      </c>
      <c r="X103" s="4">
        <f>((_FV(Table1[[#This Row],[Company]],"Price")-_FV(Table1[[#This Row],[Company]],"Low",TRUE))/(_FV(Table1[[#This Row],[Company]],"High",TRUE)-_FV(Table1[[#This Row],[Company]],"Low",TRUE)))</f>
        <v>0.93572534847702926</v>
      </c>
      <c r="Y103" s="8">
        <f>_FV(Table1[[#This Row],[Company]],"Previous close",TRUE)</f>
        <v>132.74</v>
      </c>
      <c r="Z103" s="13">
        <f>_FV(Table1[[#This Row],[Company]],"Change")</f>
        <v>1.89</v>
      </c>
      <c r="AA103" s="8">
        <f>_FV(Table1[[#This Row],[Company]],"Open")</f>
        <v>132.76</v>
      </c>
      <c r="AB103" s="1">
        <v>0.22700000000000001</v>
      </c>
      <c r="AC103" s="19">
        <f>AB103*_FV(Table1[[#This Row],[Company]],"Change (%)",TRUE)/100</f>
        <v>3.232026E-5</v>
      </c>
      <c r="AD103" s="5">
        <f>_FV(Table1[[#This Row],[Company]],"Volume")</f>
        <v>238965</v>
      </c>
      <c r="AE103" s="5">
        <f>_FV(Table1[[#This Row],[Company]],"Volume average",TRUE)</f>
        <v>1589686.703125</v>
      </c>
      <c r="AF103" s="5">
        <f>_FV(Table1[[#This Row],[Company]],"Shares outstanding",TRUE)</f>
        <v>219075485.91231</v>
      </c>
      <c r="AG103" s="1" t="str">
        <f>_FV(Table1[[#This Row],[Company]],"Last trade time",TRUE)</f>
        <v>8/08/2018 15:06:44</v>
      </c>
      <c r="AH103" s="1" t="str">
        <f>_FV(Table1[[#This Row],[Company]],"Industry")</f>
        <v>Software - Application</v>
      </c>
      <c r="AJ103"/>
    </row>
    <row r="104" spans="1:36" ht="15.95" customHeight="1" x14ac:dyDescent="0.25">
      <c r="A104" s="1">
        <v>42</v>
      </c>
      <c r="B104" s="2" t="e" vm="104">
        <v>#VALUE!</v>
      </c>
      <c r="C104" s="1" t="str">
        <f>_FV(Table1[[#This Row],[Company]],"Ticker symbol",TRUE)</f>
        <v>ESRX</v>
      </c>
      <c r="D104" s="7">
        <f>_FV(Table1[[#This Row],[Company]],"P/E",TRUE)</f>
        <v>9.4517959999999999</v>
      </c>
      <c r="E104" s="7">
        <f>_FV(Table1[[#This Row],[Company]],"Beta")</f>
        <v>0.948461</v>
      </c>
      <c r="F104" s="4">
        <f>ABS(_FV(Table1[[#This Row],[Company]],"Change (%)",TRUE)/_FV(Table1[[#This Row],[Company]],"Beta"))</f>
        <v>2.0440482001895705E-2</v>
      </c>
      <c r="G104" s="4">
        <f>_FV(Table1[[#This Row],[Company]],"Change (%)",TRUE)</f>
        <v>1.9387000000000001E-2</v>
      </c>
      <c r="H104" s="4">
        <f>_FV(Table1[[#This Row],[Company]],"Volume")/_FV(Table1[[#This Row],[Company]],"Volume average",TRUE)</f>
        <v>0.44388020702752129</v>
      </c>
      <c r="I104" s="4">
        <f>(Table1[% volume]/(Table1[[#Totals],[% volume]]))</f>
        <v>0.88556578849445355</v>
      </c>
      <c r="J104" s="4">
        <f>_FV(Table1[[#This Row],[Company]],"Volume")/_FV(Table1[[#This Row],[Company]],"Shares outstanding",TRUE)</f>
        <v>2.5527640889941449E-3</v>
      </c>
      <c r="K104" s="4">
        <f>(_FV(Table1[[#This Row],[Company]],"52 week high",TRUE)-_FV(Table1[[#This Row],[Company]],"52 week low",TRUE))/_FV(Table1[[#This Row],[Company]],"Price")</f>
        <v>0.36382846488502169</v>
      </c>
      <c r="L104" s="4">
        <f>(_FV(Table1[[#This Row],[Company]],"High",TRUE)-_FV(Table1[[#This Row],[Company]],"Low",TRUE))/_FV(Table1[[#This Row],[Company]],"Price")</f>
        <v>2.0820385332504625E-2</v>
      </c>
      <c r="M104" s="4">
        <f>(Table1[day range]/Table1[year range])</f>
        <v>5.7225828493337801E-2</v>
      </c>
      <c r="N104" s="6">
        <f>_FV(Table1[[#This Row],[Company]],"Market cap",TRUE)</f>
        <v>45155871918.199997</v>
      </c>
      <c r="O104" s="6">
        <f>_FV(Table1[[#This Row],[Company]],"Previous close",TRUE)*_FV(Table1[[#This Row],[Company]],"Change (%)",TRUE)*_FV(Table1[[#This Row],[Company]],"Shares outstanding",TRUE)</f>
        <v>875436888.8781426</v>
      </c>
      <c r="P104" s="4">
        <f>(_FV(Table1[[#This Row],[Company]],"Price")-_FV(Table1[[#This Row],[Company]],"52 week low",TRUE))/_FV(Table1[[#This Row],[Company]],"Price",TRUE)</f>
        <v>0.30640149160969554</v>
      </c>
      <c r="Q104" s="8">
        <f>_FV(Table1[[#This Row],[Company]],"52 week low",TRUE)</f>
        <v>55.8</v>
      </c>
      <c r="R104" s="8">
        <f>_FV(Table1[[#This Row],[Company]],"Low")</f>
        <v>79.010000000000005</v>
      </c>
      <c r="S104" s="17">
        <f>_FV(Table1[[#This Row],[Company]],"Price")</f>
        <v>80.45</v>
      </c>
      <c r="T104" s="8">
        <f>_FV(Table1[[#This Row],[Company]],"High")</f>
        <v>80.685000000000002</v>
      </c>
      <c r="U104" s="8">
        <f>_FV(Table1[[#This Row],[Company]],"52 week high",TRUE)</f>
        <v>85.07</v>
      </c>
      <c r="V104" s="4">
        <f>(_FV(Table1[[#This Row],[Company]],"52 week high",TRUE)-_FV(Table1[[#This Row],[Company]],"Price"))/_FV(Table1[[#This Row],[Company]],"Price",TRUE)</f>
        <v>5.7426973275326171E-2</v>
      </c>
      <c r="W104" s="4">
        <f>((_FV(Table1[[#This Row],[Company]],"Price")-_FV(Table1[[#This Row],[Company]],"52 week low",TRUE))/(Table1[year range]*_FV(Table1[[#This Row],[Company]],"Price")))</f>
        <v>0.84215920737956984</v>
      </c>
      <c r="X104" s="4">
        <f>((_FV(Table1[[#This Row],[Company]],"Price")-_FV(Table1[[#This Row],[Company]],"Low",TRUE))/(_FV(Table1[[#This Row],[Company]],"High",TRUE)-_FV(Table1[[#This Row],[Company]],"Low",TRUE)))</f>
        <v>0.85970149253731354</v>
      </c>
      <c r="Y104" s="8">
        <f>_FV(Table1[[#This Row],[Company]],"Previous close",TRUE)</f>
        <v>78.92</v>
      </c>
      <c r="Z104" s="13">
        <f>_FV(Table1[[#This Row],[Company]],"Change")</f>
        <v>1.53</v>
      </c>
      <c r="AA104" s="8">
        <f>_FV(Table1[[#This Row],[Company]],"Open")</f>
        <v>79.17</v>
      </c>
      <c r="AB104" s="1">
        <v>0.53</v>
      </c>
      <c r="AC104" s="19">
        <f>AB104*_FV(Table1[[#This Row],[Company]],"Change (%)",TRUE)/100</f>
        <v>1.027511E-4</v>
      </c>
      <c r="AD104" s="5">
        <f>_FV(Table1[[#This Row],[Company]],"Volume")</f>
        <v>1460622</v>
      </c>
      <c r="AE104" s="5">
        <f>_FV(Table1[[#This Row],[Company]],"Volume average",TRUE)</f>
        <v>3290577</v>
      </c>
      <c r="AF104" s="5">
        <f>_FV(Table1[[#This Row],[Company]],"Shares outstanding",TRUE)</f>
        <v>572172730.84389198</v>
      </c>
      <c r="AG104" s="1" t="str">
        <f>_FV(Table1[[#This Row],[Company]],"Last trade time",TRUE)</f>
        <v>8/08/2018 15:08:56</v>
      </c>
      <c r="AH104" s="1" t="str">
        <f>_FV(Table1[[#This Row],[Company]],"Industry")</f>
        <v>Healthcare Plans</v>
      </c>
      <c r="AJ104"/>
    </row>
    <row r="105" spans="1:36" ht="15.95" customHeight="1" x14ac:dyDescent="0.25">
      <c r="A105" s="1">
        <v>102</v>
      </c>
      <c r="B105" s="2" t="e" vm="105">
        <v>#VALUE!</v>
      </c>
      <c r="C105" s="1" t="str">
        <f>_FV(Table1[[#This Row],[Company]],"Ticker symbol",TRUE)</f>
        <v>QRTEA</v>
      </c>
      <c r="D105" s="7">
        <f>_FV(Table1[[#This Row],[Company]],"P/E",TRUE)</f>
        <v>7.7339520000000004</v>
      </c>
      <c r="E105" s="7">
        <f>_FV(Table1[[#This Row],[Company]],"Beta")</f>
        <v>1.345639</v>
      </c>
      <c r="F105" s="4">
        <f>ABS(_FV(Table1[[#This Row],[Company]],"Change (%)",TRUE)/_FV(Table1[[#This Row],[Company]],"Beta"))</f>
        <v>2.0577584329823973E-2</v>
      </c>
      <c r="G105" s="4">
        <f>_FV(Table1[[#This Row],[Company]],"Change (%)",TRUE)</f>
        <v>2.7690000000000003E-2</v>
      </c>
      <c r="H105" s="4">
        <f>_FV(Table1[[#This Row],[Company]],"Volume")/_FV(Table1[[#This Row],[Company]],"Volume average",TRUE)</f>
        <v>0.2967879547868818</v>
      </c>
      <c r="I105" s="4">
        <f>(Table1[% volume]/(Table1[[#Totals],[% volume]]))</f>
        <v>0.59210853522064266</v>
      </c>
      <c r="J105" s="4">
        <f>_FV(Table1[[#This Row],[Company]],"Volume")/_FV(Table1[[#This Row],[Company]],"Shares outstanding",TRUE)</f>
        <v>1.8653946401997383E-3</v>
      </c>
      <c r="K105" s="4">
        <f>(_FV(Table1[[#This Row],[Company]],"52 week high",TRUE)-_FV(Table1[[#This Row],[Company]],"52 week low",TRUE))/_FV(Table1[[#This Row],[Company]],"Price")</f>
        <v>0.39598056537102472</v>
      </c>
      <c r="L105" s="4">
        <f>(_FV(Table1[[#This Row],[Company]],"High",TRUE)-_FV(Table1[[#This Row],[Company]],"Low",TRUE))/_FV(Table1[[#This Row],[Company]],"Price")</f>
        <v>6.4408127208480631E-2</v>
      </c>
      <c r="M105" s="4">
        <f>(Table1[day range]/Table1[year range])</f>
        <v>0.16265476854433927</v>
      </c>
      <c r="N105" s="6">
        <f>_FV(Table1[[#This Row],[Company]],"Market cap",TRUE)</f>
        <v>10495883181</v>
      </c>
      <c r="O105" s="6">
        <f>_FV(Table1[[#This Row],[Company]],"Previous close",TRUE)*_FV(Table1[[#This Row],[Company]],"Change (%)",TRUE)*_FV(Table1[[#This Row],[Company]],"Shares outstanding",TRUE)</f>
        <v>290631005.28189033</v>
      </c>
      <c r="P105" s="4">
        <f>(_FV(Table1[[#This Row],[Company]],"Price")-_FV(Table1[[#This Row],[Company]],"52 week low",TRUE))/_FV(Table1[[#This Row],[Company]],"Price",TRUE)</f>
        <v>0.11020318021201418</v>
      </c>
      <c r="Q105" s="8">
        <f>_FV(Table1[[#This Row],[Company]],"52 week low",TRUE)</f>
        <v>20.145</v>
      </c>
      <c r="R105" s="8">
        <f>_FV(Table1[[#This Row],[Company]],"Low")</f>
        <v>21.501799999999999</v>
      </c>
      <c r="S105" s="17">
        <f>_FV(Table1[[#This Row],[Company]],"Price")</f>
        <v>22.64</v>
      </c>
      <c r="T105" s="8">
        <f>_FV(Table1[[#This Row],[Company]],"High")</f>
        <v>22.96</v>
      </c>
      <c r="U105" s="8">
        <f>_FV(Table1[[#This Row],[Company]],"52 week high",TRUE)</f>
        <v>29.11</v>
      </c>
      <c r="V105" s="4">
        <f>(_FV(Table1[[#This Row],[Company]],"52 week high",TRUE)-_FV(Table1[[#This Row],[Company]],"Price"))/_FV(Table1[[#This Row],[Company]],"Price",TRUE)</f>
        <v>0.28577738515901052</v>
      </c>
      <c r="W105" s="4">
        <f>((_FV(Table1[[#This Row],[Company]],"Price")-_FV(Table1[[#This Row],[Company]],"52 week low",TRUE))/(Table1[year range]*_FV(Table1[[#This Row],[Company]],"Price")))</f>
        <v>0.27830451756832136</v>
      </c>
      <c r="X105" s="4">
        <f>((_FV(Table1[[#This Row],[Company]],"Price")-_FV(Table1[[#This Row],[Company]],"Low",TRUE))/(_FV(Table1[[#This Row],[Company]],"High",TRUE)-_FV(Table1[[#This Row],[Company]],"Low",TRUE)))</f>
        <v>0.78055136469620079</v>
      </c>
      <c r="Y105" s="8">
        <f>_FV(Table1[[#This Row],[Company]],"Previous close",TRUE)</f>
        <v>22.03</v>
      </c>
      <c r="Z105" s="13">
        <f>_FV(Table1[[#This Row],[Company]],"Change")</f>
        <v>0.61</v>
      </c>
      <c r="AA105" s="8">
        <f>_FV(Table1[[#This Row],[Company]],"Open")</f>
        <v>21.73</v>
      </c>
      <c r="AB105" s="1">
        <v>0.112</v>
      </c>
      <c r="AC105" s="19">
        <f>AB105*_FV(Table1[[#This Row],[Company]],"Change (%)",TRUE)/100</f>
        <v>3.1012800000000002E-5</v>
      </c>
      <c r="AD105" s="5">
        <f>_FV(Table1[[#This Row],[Company]],"Volume")</f>
        <v>888741</v>
      </c>
      <c r="AE105" s="5">
        <f>_FV(Table1[[#This Row],[Company]],"Volume average",TRUE)</f>
        <v>2994531.90625</v>
      </c>
      <c r="AF105" s="5">
        <f>_FV(Table1[[#This Row],[Company]],"Shares outstanding",TRUE)</f>
        <v>476435913.79936498</v>
      </c>
      <c r="AG105" s="1" t="str">
        <f>_FV(Table1[[#This Row],[Company]],"Last trade time",TRUE)</f>
        <v>8/08/2018 15:07:15</v>
      </c>
      <c r="AH105" s="1" t="str">
        <f>_FV(Table1[[#This Row],[Company]],"Industry")</f>
        <v>Specialty Retail</v>
      </c>
      <c r="AJ105"/>
    </row>
    <row r="106" spans="1:36" ht="15.95" customHeight="1" x14ac:dyDescent="0.25">
      <c r="A106" s="1" t="s">
        <v>24</v>
      </c>
      <c r="B106" s="2"/>
      <c r="C106" s="1"/>
      <c r="D106" s="7">
        <f>SUBTOTAL(101,Table1[P/E])</f>
        <v>40.743160456310683</v>
      </c>
      <c r="E106" s="7">
        <f>SUBTOTAL(101,Table1[Beta])</f>
        <v>1.136836640776699</v>
      </c>
      <c r="F106" s="4"/>
      <c r="G106" s="4">
        <f>SUBTOTAL(101,Table1[% Change])</f>
        <v>-9.4294230769230956E-4</v>
      </c>
      <c r="H106" s="4">
        <f>SUBTOTAL(101,Table1[% volume])</f>
        <v>0.50123910927290904</v>
      </c>
      <c r="I106" s="4"/>
      <c r="J106" s="4">
        <f>SUBTOTAL(101,Table1[% float])</f>
        <v>3.0349232488284974E-3</v>
      </c>
      <c r="K106" s="4">
        <f>SUBTOTAL(101,Table1[year range])</f>
        <v>0.40682932898408042</v>
      </c>
      <c r="L106" s="4"/>
      <c r="M106" s="4"/>
      <c r="N106" s="6">
        <f>SUBTOTAL(109,Table1[Market cap])</f>
        <v>9969928102055.8809</v>
      </c>
      <c r="O106" s="6">
        <f>SUBTOTAL(101,Table1[cap ^])</f>
        <v>297594751.81008261</v>
      </c>
      <c r="P106" s="4">
        <f>SUBTOTAL(101,Table1[% 52 low])</f>
        <v>0.24028783757911576</v>
      </c>
      <c r="Q106" s="8">
        <f>SUBTOTAL(101,Table1[52 week low])</f>
        <v>130.97261891025676</v>
      </c>
      <c r="R106" s="8">
        <f>SUBTOTAL(101,Table1[Low])</f>
        <v>184.67989326923072</v>
      </c>
      <c r="S106" s="17">
        <f>SUBTOTAL(101,Table1[Price])</f>
        <v>186.33125000000013</v>
      </c>
      <c r="T106" s="8">
        <f>SUBTOTAL(101,Table1[High])</f>
        <v>187.21209999999999</v>
      </c>
      <c r="U106" s="8">
        <f>SUBTOTAL(101,Table1[52 wk high])</f>
        <v>205.00004038461549</v>
      </c>
      <c r="V106" s="4">
        <f>SUBTOTAL(101,Table1[% 52 high])</f>
        <v>0.16654149140496446</v>
      </c>
      <c r="W106" s="4"/>
      <c r="X106" s="4"/>
      <c r="Y106" s="1"/>
      <c r="Z106" s="13">
        <f>SUBTOTAL(101,Table1[Change])</f>
        <v>0.15620192307692291</v>
      </c>
      <c r="AA106" s="1"/>
      <c r="AB106" s="1"/>
      <c r="AC106" s="19">
        <f>SUBTOTAL(101,Table1[Index Impact])</f>
        <v>2.2611923980582524E-5</v>
      </c>
      <c r="AD106" s="5">
        <f>SUBTOTAL(101,Table1[Volume])</f>
        <v>1613676.9326923077</v>
      </c>
      <c r="AE106" s="5">
        <f>SUBTOTAL(101,Table1[Avg vol])</f>
        <v>3258147.6707313801</v>
      </c>
      <c r="AF106" s="5">
        <f>SUBTOTAL(101,Table1[Float])</f>
        <v>801103844.11588907</v>
      </c>
      <c r="AG106" s="1"/>
      <c r="AH106" s="1"/>
      <c r="AJ106"/>
    </row>
    <row r="107" spans="1:36" ht="15.95" customHeight="1" x14ac:dyDescent="0.25"/>
    <row r="108" spans="1:36" ht="15.95" customHeight="1" x14ac:dyDescent="0.25">
      <c r="G108" s="24" t="s">
        <v>36</v>
      </c>
      <c r="H108" s="22">
        <f>COUNTIF(G1:G105,"&gt; 0.01")</f>
        <v>10</v>
      </c>
      <c r="I108" s="25"/>
    </row>
    <row r="109" spans="1:36" ht="15.95" customHeight="1" x14ac:dyDescent="0.25">
      <c r="G109" s="22" t="s">
        <v>25</v>
      </c>
      <c r="H109" s="22">
        <f>COUNTIF(G1:G105,"&gt; 0")</f>
        <v>50</v>
      </c>
      <c r="I109" s="22" t="s">
        <v>37</v>
      </c>
    </row>
    <row r="110" spans="1:36" ht="15.95" customHeight="1" x14ac:dyDescent="0.25">
      <c r="G110" s="23" t="s">
        <v>34</v>
      </c>
      <c r="H110" s="26">
        <f>COUNTIF(G1:G105,"= 0")</f>
        <v>1</v>
      </c>
      <c r="I110" s="22"/>
    </row>
    <row r="111" spans="1:36" ht="15.95" customHeight="1" x14ac:dyDescent="0.25">
      <c r="G111" s="21" t="s">
        <v>26</v>
      </c>
      <c r="H111" s="21">
        <f>COUNTIF(G1:G105,"&lt; 0")</f>
        <v>53</v>
      </c>
      <c r="I111" s="21"/>
    </row>
    <row r="112" spans="1:36" x14ac:dyDescent="0.25">
      <c r="G112" s="21" t="s">
        <v>35</v>
      </c>
      <c r="H112" s="21">
        <f>COUNTIF(G1:G105,"&lt; -0.01")</f>
        <v>13</v>
      </c>
    </row>
  </sheetData>
  <conditionalFormatting sqref="G2:G105">
    <cfRule type="colorScale" priority="127">
      <colorScale>
        <cfvo type="min"/>
        <cfvo type="percentile" val="50"/>
        <cfvo type="max"/>
        <color rgb="FFF8696B"/>
        <color rgb="FFFFEB84"/>
        <color rgb="FF63BE7B"/>
      </colorScale>
    </cfRule>
  </conditionalFormatting>
  <conditionalFormatting sqref="H2:H105">
    <cfRule type="dataBar" priority="126">
      <dataBar>
        <cfvo type="min"/>
        <cfvo type="max"/>
        <color rgb="FF638EC6"/>
      </dataBar>
      <extLst>
        <ext xmlns:x14="http://schemas.microsoft.com/office/spreadsheetml/2009/9/main" uri="{B025F937-C7B1-47D3-B67F-A62EFF666E3E}">
          <x14:id>{C0690508-63F6-4507-96D9-F56F2D05951D}</x14:id>
        </ext>
      </extLst>
    </cfRule>
  </conditionalFormatting>
  <conditionalFormatting sqref="J2:J105">
    <cfRule type="dataBar" priority="125">
      <dataBar>
        <cfvo type="min"/>
        <cfvo type="max"/>
        <color rgb="FFFF555A"/>
      </dataBar>
      <extLst>
        <ext xmlns:x14="http://schemas.microsoft.com/office/spreadsheetml/2009/9/main" uri="{B025F937-C7B1-47D3-B67F-A62EFF666E3E}">
          <x14:id>{FCCCCEE6-F9B7-4A82-95C3-8F6B88CA16C6}</x14:id>
        </ext>
      </extLst>
    </cfRule>
  </conditionalFormatting>
  <conditionalFormatting sqref="N2:N105">
    <cfRule type="dataBar" priority="124">
      <dataBar>
        <cfvo type="min"/>
        <cfvo type="max"/>
        <color rgb="FFFFB628"/>
      </dataBar>
      <extLst>
        <ext xmlns:x14="http://schemas.microsoft.com/office/spreadsheetml/2009/9/main" uri="{B025F937-C7B1-47D3-B67F-A62EFF666E3E}">
          <x14:id>{35E34E74-667B-40AD-ABC1-75641948D17B}</x14:id>
        </ext>
      </extLst>
    </cfRule>
  </conditionalFormatting>
  <conditionalFormatting sqref="S107:S1048576 E1:F105">
    <cfRule type="dataBar" priority="123">
      <dataBar>
        <cfvo type="min"/>
        <cfvo type="max"/>
        <color rgb="FF638EC6"/>
      </dataBar>
      <extLst>
        <ext xmlns:x14="http://schemas.microsoft.com/office/spreadsheetml/2009/9/main" uri="{B025F937-C7B1-47D3-B67F-A62EFF666E3E}">
          <x14:id>{73D90738-87F7-425F-9D5F-12BD253C0B4E}</x14:id>
        </ext>
      </extLst>
    </cfRule>
  </conditionalFormatting>
  <conditionalFormatting sqref="V1:V105 AA107:AA1048576">
    <cfRule type="dataBar" priority="105">
      <dataBar>
        <cfvo type="min"/>
        <cfvo type="max"/>
        <color rgb="FF63C384"/>
      </dataBar>
      <extLst>
        <ext xmlns:x14="http://schemas.microsoft.com/office/spreadsheetml/2009/9/main" uri="{B025F937-C7B1-47D3-B67F-A62EFF666E3E}">
          <x14:id>{DCD92475-C95A-4C97-BC1B-73206A81657C}</x14:id>
        </ext>
      </extLst>
    </cfRule>
  </conditionalFormatting>
  <conditionalFormatting sqref="AB3:AB105">
    <cfRule type="dataBar" priority="83">
      <dataBar>
        <cfvo type="min"/>
        <cfvo type="max"/>
        <color rgb="FFFFB628"/>
      </dataBar>
      <extLst>
        <ext xmlns:x14="http://schemas.microsoft.com/office/spreadsheetml/2009/9/main" uri="{B025F937-C7B1-47D3-B67F-A62EFF666E3E}">
          <x14:id>{F1ED9BF5-8B68-41E3-851F-6091C6CEB0A6}</x14:id>
        </ext>
      </extLst>
    </cfRule>
  </conditionalFormatting>
  <conditionalFormatting sqref="K1:K105 M107:M1048576">
    <cfRule type="dataBar" priority="75">
      <dataBar>
        <cfvo type="min"/>
        <cfvo type="max"/>
        <color rgb="FF63C384"/>
      </dataBar>
      <extLst>
        <ext xmlns:x14="http://schemas.microsoft.com/office/spreadsheetml/2009/9/main" uri="{B025F937-C7B1-47D3-B67F-A62EFF666E3E}">
          <x14:id>{B8477EB3-0FB3-4011-94F2-4FEE94B4DABE}</x14:id>
        </ext>
      </extLst>
    </cfRule>
  </conditionalFormatting>
  <conditionalFormatting sqref="D1:D105 G107:G1048576">
    <cfRule type="dataBar" priority="67">
      <dataBar>
        <cfvo type="min"/>
        <cfvo type="max"/>
        <color rgb="FF63C384"/>
      </dataBar>
      <extLst>
        <ext xmlns:x14="http://schemas.microsoft.com/office/spreadsheetml/2009/9/main" uri="{B025F937-C7B1-47D3-B67F-A62EFF666E3E}">
          <x14:id>{0A69AF34-097E-4CF8-BDFD-2C9783AE579B}</x14:id>
        </ext>
      </extLst>
    </cfRule>
  </conditionalFormatting>
  <conditionalFormatting sqref="AC1:AC105 AG107:AG1048576">
    <cfRule type="dataBar" priority="12">
      <dataBar>
        <cfvo type="min"/>
        <cfvo type="max"/>
        <color rgb="FF008AEF"/>
      </dataBar>
      <extLst>
        <ext xmlns:x14="http://schemas.microsoft.com/office/spreadsheetml/2009/9/main" uri="{B025F937-C7B1-47D3-B67F-A62EFF666E3E}">
          <x14:id>{6F9746FB-A486-468D-A4F6-CCAF4C99A021}</x14:id>
        </ext>
      </extLst>
    </cfRule>
  </conditionalFormatting>
  <conditionalFormatting sqref="O1:O105 Q107:Q1048576">
    <cfRule type="dataBar" priority="11">
      <dataBar>
        <cfvo type="min"/>
        <cfvo type="max"/>
        <color rgb="FF63C384"/>
      </dataBar>
      <extLst>
        <ext xmlns:x14="http://schemas.microsoft.com/office/spreadsheetml/2009/9/main" uri="{B025F937-C7B1-47D3-B67F-A62EFF666E3E}">
          <x14:id>{EFD10545-4F89-4E54-9614-A344C388B42E}</x14:id>
        </ext>
      </extLst>
    </cfRule>
  </conditionalFormatting>
  <conditionalFormatting sqref="P2:P106">
    <cfRule type="dataBar" priority="10">
      <dataBar>
        <cfvo type="min"/>
        <cfvo type="max"/>
        <color rgb="FFFF555A"/>
      </dataBar>
      <extLst>
        <ext xmlns:x14="http://schemas.microsoft.com/office/spreadsheetml/2009/9/main" uri="{B025F937-C7B1-47D3-B67F-A62EFF666E3E}">
          <x14:id>{697D5B5C-FC93-472A-A49D-A9C9B9942A10}</x14:id>
        </ext>
      </extLst>
    </cfRule>
  </conditionalFormatting>
  <conditionalFormatting sqref="V2:V106">
    <cfRule type="dataBar" priority="9">
      <dataBar>
        <cfvo type="min"/>
        <cfvo type="max"/>
        <color rgb="FF63C384"/>
      </dataBar>
      <extLst>
        <ext xmlns:x14="http://schemas.microsoft.com/office/spreadsheetml/2009/9/main" uri="{B025F937-C7B1-47D3-B67F-A62EFF666E3E}">
          <x14:id>{F4622884-40DA-43C8-99AF-3E72C7584D45}</x14:id>
        </ext>
      </extLst>
    </cfRule>
  </conditionalFormatting>
  <conditionalFormatting sqref="L1:L106 N107:N1048576">
    <cfRule type="dataBar" priority="6">
      <dataBar>
        <cfvo type="min"/>
        <cfvo type="max"/>
        <color rgb="FFD6007B"/>
      </dataBar>
      <extLst>
        <ext xmlns:x14="http://schemas.microsoft.com/office/spreadsheetml/2009/9/main" uri="{B025F937-C7B1-47D3-B67F-A62EFF666E3E}">
          <x14:id>{284BFFAF-1587-4C08-B0A9-965AE4772D1B}</x14:id>
        </ext>
      </extLst>
    </cfRule>
  </conditionalFormatting>
  <conditionalFormatting sqref="M1:M106 O107:O1048576">
    <cfRule type="dataBar" priority="5">
      <dataBar>
        <cfvo type="min"/>
        <cfvo type="max"/>
        <color rgb="FF008AEF"/>
      </dataBar>
      <extLst>
        <ext xmlns:x14="http://schemas.microsoft.com/office/spreadsheetml/2009/9/main" uri="{B025F937-C7B1-47D3-B67F-A62EFF666E3E}">
          <x14:id>{A4C93718-7E81-4E75-9195-497F049D8746}</x14:id>
        </ext>
      </extLst>
    </cfRule>
  </conditionalFormatting>
  <conditionalFormatting sqref="Q3:U3">
    <cfRule type="colorScale" priority="128">
      <colorScale>
        <cfvo type="min"/>
        <cfvo type="percentile" val="50"/>
        <cfvo type="max"/>
        <color rgb="FFF8696B"/>
        <color rgb="FFFFEB84"/>
        <color rgb="FF63BE7B"/>
      </colorScale>
    </cfRule>
  </conditionalFormatting>
  <conditionalFormatting sqref="Q4:U4">
    <cfRule type="colorScale" priority="130">
      <colorScale>
        <cfvo type="min"/>
        <cfvo type="percentile" val="50"/>
        <cfvo type="max"/>
        <color rgb="FFF8696B"/>
        <color rgb="FFFFEB84"/>
        <color rgb="FF63BE7B"/>
      </colorScale>
    </cfRule>
  </conditionalFormatting>
  <conditionalFormatting sqref="Q5:U5">
    <cfRule type="colorScale" priority="132">
      <colorScale>
        <cfvo type="min"/>
        <cfvo type="percentile" val="50"/>
        <cfvo type="max"/>
        <color rgb="FFF8696B"/>
        <color rgb="FFFFEB84"/>
        <color rgb="FF63BE7B"/>
      </colorScale>
    </cfRule>
  </conditionalFormatting>
  <conditionalFormatting sqref="Q6:U6">
    <cfRule type="colorScale" priority="134">
      <colorScale>
        <cfvo type="min"/>
        <cfvo type="percentile" val="50"/>
        <cfvo type="max"/>
        <color rgb="FFF8696B"/>
        <color rgb="FFFFEB84"/>
        <color rgb="FF63BE7B"/>
      </colorScale>
    </cfRule>
  </conditionalFormatting>
  <conditionalFormatting sqref="Q7:U7">
    <cfRule type="colorScale" priority="136">
      <colorScale>
        <cfvo type="min"/>
        <cfvo type="percentile" val="50"/>
        <cfvo type="max"/>
        <color rgb="FFF8696B"/>
        <color rgb="FFFFEB84"/>
        <color rgb="FF63BE7B"/>
      </colorScale>
    </cfRule>
  </conditionalFormatting>
  <conditionalFormatting sqref="Q8:U8">
    <cfRule type="colorScale" priority="138">
      <colorScale>
        <cfvo type="min"/>
        <cfvo type="percentile" val="50"/>
        <cfvo type="max"/>
        <color rgb="FFF8696B"/>
        <color rgb="FFFFEB84"/>
        <color rgb="FF63BE7B"/>
      </colorScale>
    </cfRule>
  </conditionalFormatting>
  <conditionalFormatting sqref="Q9:U9">
    <cfRule type="colorScale" priority="140">
      <colorScale>
        <cfvo type="min"/>
        <cfvo type="percentile" val="50"/>
        <cfvo type="max"/>
        <color rgb="FFF8696B"/>
        <color rgb="FFFFEB84"/>
        <color rgb="FF63BE7B"/>
      </colorScale>
    </cfRule>
  </conditionalFormatting>
  <conditionalFormatting sqref="Q2:U2">
    <cfRule type="colorScale" priority="142">
      <colorScale>
        <cfvo type="min"/>
        <cfvo type="percentile" val="50"/>
        <cfvo type="max"/>
        <color rgb="FFF8696B"/>
        <color rgb="FFFFEB84"/>
        <color rgb="FF63BE7B"/>
      </colorScale>
    </cfRule>
  </conditionalFormatting>
  <conditionalFormatting sqref="P1:P105 T107:T1048576">
    <cfRule type="dataBar" priority="144">
      <dataBar>
        <cfvo type="min"/>
        <cfvo type="max"/>
        <color rgb="FFFF555A"/>
      </dataBar>
      <extLst>
        <ext xmlns:x14="http://schemas.microsoft.com/office/spreadsheetml/2009/9/main" uri="{B025F937-C7B1-47D3-B67F-A62EFF666E3E}">
          <x14:id>{FCCBAE7A-7AD3-47ED-A084-34426EAE0895}</x14:id>
        </ext>
      </extLst>
    </cfRule>
  </conditionalFormatting>
  <conditionalFormatting sqref="Q10:U10">
    <cfRule type="colorScale" priority="146">
      <colorScale>
        <cfvo type="min"/>
        <cfvo type="percentile" val="50"/>
        <cfvo type="max"/>
        <color rgb="FFF8696B"/>
        <color rgb="FFFFEB84"/>
        <color rgb="FF63BE7B"/>
      </colorScale>
    </cfRule>
  </conditionalFormatting>
  <conditionalFormatting sqref="Q11:U11">
    <cfRule type="colorScale" priority="148">
      <colorScale>
        <cfvo type="min"/>
        <cfvo type="percentile" val="50"/>
        <cfvo type="max"/>
        <color rgb="FFF8696B"/>
        <color rgb="FFFFEB84"/>
        <color rgb="FF63BE7B"/>
      </colorScale>
    </cfRule>
  </conditionalFormatting>
  <conditionalFormatting sqref="Q12:U12">
    <cfRule type="colorScale" priority="150">
      <colorScale>
        <cfvo type="min"/>
        <cfvo type="percentile" val="50"/>
        <cfvo type="max"/>
        <color rgb="FFF8696B"/>
        <color rgb="FFFFEB84"/>
        <color rgb="FF63BE7B"/>
      </colorScale>
    </cfRule>
  </conditionalFormatting>
  <conditionalFormatting sqref="Q13:U13">
    <cfRule type="colorScale" priority="152">
      <colorScale>
        <cfvo type="min"/>
        <cfvo type="percentile" val="50"/>
        <cfvo type="max"/>
        <color rgb="FFF8696B"/>
        <color rgb="FFFFEB84"/>
        <color rgb="FF63BE7B"/>
      </colorScale>
    </cfRule>
  </conditionalFormatting>
  <conditionalFormatting sqref="Q14:U14">
    <cfRule type="colorScale" priority="154">
      <colorScale>
        <cfvo type="min"/>
        <cfvo type="percentile" val="50"/>
        <cfvo type="max"/>
        <color rgb="FFF8696B"/>
        <color rgb="FFFFEB84"/>
        <color rgb="FF63BE7B"/>
      </colorScale>
    </cfRule>
  </conditionalFormatting>
  <conditionalFormatting sqref="Q15:U15">
    <cfRule type="colorScale" priority="156">
      <colorScale>
        <cfvo type="min"/>
        <cfvo type="percentile" val="50"/>
        <cfvo type="max"/>
        <color rgb="FFF8696B"/>
        <color rgb="FFFFEB84"/>
        <color rgb="FF63BE7B"/>
      </colorScale>
    </cfRule>
  </conditionalFormatting>
  <conditionalFormatting sqref="Q16:U16">
    <cfRule type="colorScale" priority="158">
      <colorScale>
        <cfvo type="min"/>
        <cfvo type="percentile" val="50"/>
        <cfvo type="max"/>
        <color rgb="FFF8696B"/>
        <color rgb="FFFFEB84"/>
        <color rgb="FF63BE7B"/>
      </colorScale>
    </cfRule>
  </conditionalFormatting>
  <conditionalFormatting sqref="Q17:U17">
    <cfRule type="colorScale" priority="161">
      <colorScale>
        <cfvo type="min"/>
        <cfvo type="percentile" val="50"/>
        <cfvo type="max"/>
        <color rgb="FFF8696B"/>
        <color rgb="FFFFEB84"/>
        <color rgb="FF63BE7B"/>
      </colorScale>
    </cfRule>
  </conditionalFormatting>
  <conditionalFormatting sqref="Q18:U18">
    <cfRule type="colorScale" priority="163">
      <colorScale>
        <cfvo type="min"/>
        <cfvo type="percentile" val="50"/>
        <cfvo type="max"/>
        <color rgb="FFF8696B"/>
        <color rgb="FFFFEB84"/>
        <color rgb="FF63BE7B"/>
      </colorScale>
    </cfRule>
  </conditionalFormatting>
  <conditionalFormatting sqref="Q19:U19">
    <cfRule type="colorScale" priority="165">
      <colorScale>
        <cfvo type="min"/>
        <cfvo type="percentile" val="50"/>
        <cfvo type="max"/>
        <color rgb="FFF8696B"/>
        <color rgb="FFFFEB84"/>
        <color rgb="FF63BE7B"/>
      </colorScale>
    </cfRule>
  </conditionalFormatting>
  <conditionalFormatting sqref="Q20:U20">
    <cfRule type="colorScale" priority="167">
      <colorScale>
        <cfvo type="min"/>
        <cfvo type="percentile" val="50"/>
        <cfvo type="max"/>
        <color rgb="FFF8696B"/>
        <color rgb="FFFFEB84"/>
        <color rgb="FF63BE7B"/>
      </colorScale>
    </cfRule>
  </conditionalFormatting>
  <conditionalFormatting sqref="Q21:U21">
    <cfRule type="colorScale" priority="169">
      <colorScale>
        <cfvo type="min"/>
        <cfvo type="percentile" val="50"/>
        <cfvo type="max"/>
        <color rgb="FFF8696B"/>
        <color rgb="FFFFEB84"/>
        <color rgb="FF63BE7B"/>
      </colorScale>
    </cfRule>
  </conditionalFormatting>
  <conditionalFormatting sqref="Q105:U105">
    <cfRule type="colorScale" priority="171">
      <colorScale>
        <cfvo type="min"/>
        <cfvo type="percentile" val="50"/>
        <cfvo type="max"/>
        <color rgb="FFF8696B"/>
        <color rgb="FFFFEB84"/>
        <color rgb="FF63BE7B"/>
      </colorScale>
    </cfRule>
  </conditionalFormatting>
  <conditionalFormatting sqref="Q22:U22">
    <cfRule type="colorScale" priority="173">
      <colorScale>
        <cfvo type="min"/>
        <cfvo type="percentile" val="50"/>
        <cfvo type="max"/>
        <color rgb="FFF8696B"/>
        <color rgb="FFFFEB84"/>
        <color rgb="FF63BE7B"/>
      </colorScale>
    </cfRule>
  </conditionalFormatting>
  <conditionalFormatting sqref="Q23:U23">
    <cfRule type="colorScale" priority="175">
      <colorScale>
        <cfvo type="min"/>
        <cfvo type="percentile" val="50"/>
        <cfvo type="max"/>
        <color rgb="FFF8696B"/>
        <color rgb="FFFFEB84"/>
        <color rgb="FF63BE7B"/>
      </colorScale>
    </cfRule>
  </conditionalFormatting>
  <conditionalFormatting sqref="Q24:U24">
    <cfRule type="colorScale" priority="177">
      <colorScale>
        <cfvo type="min"/>
        <cfvo type="percentile" val="50"/>
        <cfvo type="max"/>
        <color rgb="FFF8696B"/>
        <color rgb="FFFFEB84"/>
        <color rgb="FF63BE7B"/>
      </colorScale>
    </cfRule>
  </conditionalFormatting>
  <conditionalFormatting sqref="Q25:U25">
    <cfRule type="colorScale" priority="179">
      <colorScale>
        <cfvo type="min"/>
        <cfvo type="percentile" val="50"/>
        <cfvo type="max"/>
        <color rgb="FFF8696B"/>
        <color rgb="FFFFEB84"/>
        <color rgb="FF63BE7B"/>
      </colorScale>
    </cfRule>
  </conditionalFormatting>
  <conditionalFormatting sqref="Q26:U26">
    <cfRule type="colorScale" priority="181">
      <colorScale>
        <cfvo type="min"/>
        <cfvo type="percentile" val="50"/>
        <cfvo type="max"/>
        <color rgb="FFF8696B"/>
        <color rgb="FFFFEB84"/>
        <color rgb="FF63BE7B"/>
      </colorScale>
    </cfRule>
  </conditionalFormatting>
  <conditionalFormatting sqref="Q27:U27">
    <cfRule type="colorScale" priority="183">
      <colorScale>
        <cfvo type="min"/>
        <cfvo type="percentile" val="50"/>
        <cfvo type="max"/>
        <color rgb="FFF8696B"/>
        <color rgb="FFFFEB84"/>
        <color rgb="FF63BE7B"/>
      </colorScale>
    </cfRule>
  </conditionalFormatting>
  <conditionalFormatting sqref="Q28:U28">
    <cfRule type="colorScale" priority="185">
      <colorScale>
        <cfvo type="min"/>
        <cfvo type="percentile" val="50"/>
        <cfvo type="max"/>
        <color rgb="FFF8696B"/>
        <color rgb="FFFFEB84"/>
        <color rgb="FF63BE7B"/>
      </colorScale>
    </cfRule>
  </conditionalFormatting>
  <conditionalFormatting sqref="Q29:U29">
    <cfRule type="colorScale" priority="187">
      <colorScale>
        <cfvo type="min"/>
        <cfvo type="percentile" val="50"/>
        <cfvo type="max"/>
        <color rgb="FFF8696B"/>
        <color rgb="FFFFEB84"/>
        <color rgb="FF63BE7B"/>
      </colorScale>
    </cfRule>
  </conditionalFormatting>
  <conditionalFormatting sqref="Q30:U30">
    <cfRule type="colorScale" priority="189">
      <colorScale>
        <cfvo type="min"/>
        <cfvo type="percentile" val="50"/>
        <cfvo type="max"/>
        <color rgb="FFF8696B"/>
        <color rgb="FFFFEB84"/>
        <color rgb="FF63BE7B"/>
      </colorScale>
    </cfRule>
  </conditionalFormatting>
  <conditionalFormatting sqref="Q31:U31">
    <cfRule type="colorScale" priority="191">
      <colorScale>
        <cfvo type="min"/>
        <cfvo type="percentile" val="50"/>
        <cfvo type="max"/>
        <color rgb="FFF8696B"/>
        <color rgb="FFFFEB84"/>
        <color rgb="FF63BE7B"/>
      </colorScale>
    </cfRule>
  </conditionalFormatting>
  <conditionalFormatting sqref="Q32:U32">
    <cfRule type="colorScale" priority="193">
      <colorScale>
        <cfvo type="min"/>
        <cfvo type="percentile" val="50"/>
        <cfvo type="max"/>
        <color rgb="FFF8696B"/>
        <color rgb="FFFFEB84"/>
        <color rgb="FF63BE7B"/>
      </colorScale>
    </cfRule>
  </conditionalFormatting>
  <conditionalFormatting sqref="Q33:U33">
    <cfRule type="colorScale" priority="195">
      <colorScale>
        <cfvo type="min"/>
        <cfvo type="percentile" val="50"/>
        <cfvo type="max"/>
        <color rgb="FFF8696B"/>
        <color rgb="FFFFEB84"/>
        <color rgb="FF63BE7B"/>
      </colorScale>
    </cfRule>
  </conditionalFormatting>
  <conditionalFormatting sqref="Q34:U34">
    <cfRule type="colorScale" priority="197">
      <colorScale>
        <cfvo type="min"/>
        <cfvo type="percentile" val="50"/>
        <cfvo type="max"/>
        <color rgb="FFF8696B"/>
        <color rgb="FFFFEB84"/>
        <color rgb="FF63BE7B"/>
      </colorScale>
    </cfRule>
  </conditionalFormatting>
  <conditionalFormatting sqref="Q37:U37">
    <cfRule type="colorScale" priority="199">
      <colorScale>
        <cfvo type="min"/>
        <cfvo type="percentile" val="50"/>
        <cfvo type="max"/>
        <color rgb="FFF8696B"/>
        <color rgb="FFFFEB84"/>
        <color rgb="FF63BE7B"/>
      </colorScale>
    </cfRule>
  </conditionalFormatting>
  <conditionalFormatting sqref="Q55:U55">
    <cfRule type="colorScale" priority="201">
      <colorScale>
        <cfvo type="min"/>
        <cfvo type="percentile" val="50"/>
        <cfvo type="max"/>
        <color rgb="FFF8696B"/>
        <color rgb="FFFFEB84"/>
        <color rgb="FF63BE7B"/>
      </colorScale>
    </cfRule>
  </conditionalFormatting>
  <conditionalFormatting sqref="Q35:U35">
    <cfRule type="colorScale" priority="203">
      <colorScale>
        <cfvo type="min"/>
        <cfvo type="percentile" val="50"/>
        <cfvo type="max"/>
        <color rgb="FFF8696B"/>
        <color rgb="FFFFEB84"/>
        <color rgb="FF63BE7B"/>
      </colorScale>
    </cfRule>
  </conditionalFormatting>
  <conditionalFormatting sqref="Q36:U36">
    <cfRule type="colorScale" priority="205">
      <colorScale>
        <cfvo type="min"/>
        <cfvo type="percentile" val="50"/>
        <cfvo type="max"/>
        <color rgb="FFF8696B"/>
        <color rgb="FFFFEB84"/>
        <color rgb="FF63BE7B"/>
      </colorScale>
    </cfRule>
  </conditionalFormatting>
  <conditionalFormatting sqref="Q51:U51">
    <cfRule type="colorScale" priority="207">
      <colorScale>
        <cfvo type="min"/>
        <cfvo type="percentile" val="50"/>
        <cfvo type="max"/>
        <color rgb="FFF8696B"/>
        <color rgb="FFFFEB84"/>
        <color rgb="FF63BE7B"/>
      </colorScale>
    </cfRule>
  </conditionalFormatting>
  <conditionalFormatting sqref="Q42:U42">
    <cfRule type="colorScale" priority="209">
      <colorScale>
        <cfvo type="min"/>
        <cfvo type="percentile" val="50"/>
        <cfvo type="max"/>
        <color rgb="FFF8696B"/>
        <color rgb="FFFFEB84"/>
        <color rgb="FF63BE7B"/>
      </colorScale>
    </cfRule>
  </conditionalFormatting>
  <conditionalFormatting sqref="Q41:U41">
    <cfRule type="colorScale" priority="211">
      <colorScale>
        <cfvo type="min"/>
        <cfvo type="percentile" val="50"/>
        <cfvo type="max"/>
        <color rgb="FFF8696B"/>
        <color rgb="FFFFEB84"/>
        <color rgb="FF63BE7B"/>
      </colorScale>
    </cfRule>
  </conditionalFormatting>
  <conditionalFormatting sqref="Q39:U39">
    <cfRule type="colorScale" priority="213">
      <colorScale>
        <cfvo type="min"/>
        <cfvo type="percentile" val="50"/>
        <cfvo type="max"/>
        <color rgb="FFF8696B"/>
        <color rgb="FFFFEB84"/>
        <color rgb="FF63BE7B"/>
      </colorScale>
    </cfRule>
  </conditionalFormatting>
  <conditionalFormatting sqref="Q38:U38">
    <cfRule type="colorScale" priority="215">
      <colorScale>
        <cfvo type="min"/>
        <cfvo type="percentile" val="50"/>
        <cfvo type="max"/>
        <color rgb="FFF8696B"/>
        <color rgb="FFFFEB84"/>
        <color rgb="FF63BE7B"/>
      </colorScale>
    </cfRule>
  </conditionalFormatting>
  <conditionalFormatting sqref="Q40:U40">
    <cfRule type="colorScale" priority="217">
      <colorScale>
        <cfvo type="min"/>
        <cfvo type="percentile" val="50"/>
        <cfvo type="max"/>
        <color rgb="FFF8696B"/>
        <color rgb="FFFFEB84"/>
        <color rgb="FF63BE7B"/>
      </colorScale>
    </cfRule>
  </conditionalFormatting>
  <conditionalFormatting sqref="Q48:U48">
    <cfRule type="colorScale" priority="219">
      <colorScale>
        <cfvo type="min"/>
        <cfvo type="percentile" val="50"/>
        <cfvo type="max"/>
        <color rgb="FFF8696B"/>
        <color rgb="FFFFEB84"/>
        <color rgb="FF63BE7B"/>
      </colorScale>
    </cfRule>
  </conditionalFormatting>
  <conditionalFormatting sqref="Q44:U44">
    <cfRule type="colorScale" priority="221">
      <colorScale>
        <cfvo type="min"/>
        <cfvo type="percentile" val="50"/>
        <cfvo type="max"/>
        <color rgb="FFF8696B"/>
        <color rgb="FFFFEB84"/>
        <color rgb="FF63BE7B"/>
      </colorScale>
    </cfRule>
  </conditionalFormatting>
  <conditionalFormatting sqref="Q43:U43">
    <cfRule type="colorScale" priority="223">
      <colorScale>
        <cfvo type="min"/>
        <cfvo type="percentile" val="50"/>
        <cfvo type="max"/>
        <color rgb="FFF8696B"/>
        <color rgb="FFFFEB84"/>
        <color rgb="FF63BE7B"/>
      </colorScale>
    </cfRule>
  </conditionalFormatting>
  <conditionalFormatting sqref="Q45:U45">
    <cfRule type="colorScale" priority="225">
      <colorScale>
        <cfvo type="min"/>
        <cfvo type="percentile" val="50"/>
        <cfvo type="max"/>
        <color rgb="FFF8696B"/>
        <color rgb="FFFFEB84"/>
        <color rgb="FF63BE7B"/>
      </colorScale>
    </cfRule>
  </conditionalFormatting>
  <conditionalFormatting sqref="Q46:U46">
    <cfRule type="colorScale" priority="227">
      <colorScale>
        <cfvo type="min"/>
        <cfvo type="percentile" val="50"/>
        <cfvo type="max"/>
        <color rgb="FFF8696B"/>
        <color rgb="FFFFEB84"/>
        <color rgb="FF63BE7B"/>
      </colorScale>
    </cfRule>
  </conditionalFormatting>
  <conditionalFormatting sqref="Q47:U47">
    <cfRule type="colorScale" priority="229">
      <colorScale>
        <cfvo type="min"/>
        <cfvo type="percentile" val="50"/>
        <cfvo type="max"/>
        <color rgb="FFF8696B"/>
        <color rgb="FFFFEB84"/>
        <color rgb="FF63BE7B"/>
      </colorScale>
    </cfRule>
  </conditionalFormatting>
  <conditionalFormatting sqref="Q49:U49">
    <cfRule type="colorScale" priority="231">
      <colorScale>
        <cfvo type="min"/>
        <cfvo type="percentile" val="50"/>
        <cfvo type="max"/>
        <color rgb="FFF8696B"/>
        <color rgb="FFFFEB84"/>
        <color rgb="FF63BE7B"/>
      </colorScale>
    </cfRule>
  </conditionalFormatting>
  <conditionalFormatting sqref="Q50:U50">
    <cfRule type="colorScale" priority="233">
      <colorScale>
        <cfvo type="min"/>
        <cfvo type="percentile" val="50"/>
        <cfvo type="max"/>
        <color rgb="FFF8696B"/>
        <color rgb="FFFFEB84"/>
        <color rgb="FF63BE7B"/>
      </colorScale>
    </cfRule>
  </conditionalFormatting>
  <conditionalFormatting sqref="Q52:U52">
    <cfRule type="colorScale" priority="235">
      <colorScale>
        <cfvo type="min"/>
        <cfvo type="percentile" val="50"/>
        <cfvo type="max"/>
        <color rgb="FFF8696B"/>
        <color rgb="FFFFEB84"/>
        <color rgb="FF63BE7B"/>
      </colorScale>
    </cfRule>
  </conditionalFormatting>
  <conditionalFormatting sqref="Q53:U53">
    <cfRule type="colorScale" priority="237">
      <colorScale>
        <cfvo type="min"/>
        <cfvo type="percentile" val="50"/>
        <cfvo type="max"/>
        <color rgb="FFF8696B"/>
        <color rgb="FFFFEB84"/>
        <color rgb="FF63BE7B"/>
      </colorScale>
    </cfRule>
  </conditionalFormatting>
  <conditionalFormatting sqref="Q54:U54">
    <cfRule type="colorScale" priority="239">
      <colorScale>
        <cfvo type="min"/>
        <cfvo type="percentile" val="50"/>
        <cfvo type="max"/>
        <color rgb="FFF8696B"/>
        <color rgb="FFFFEB84"/>
        <color rgb="FF63BE7B"/>
      </colorScale>
    </cfRule>
  </conditionalFormatting>
  <conditionalFormatting sqref="Q56:U56">
    <cfRule type="colorScale" priority="241">
      <colorScale>
        <cfvo type="min"/>
        <cfvo type="percentile" val="50"/>
        <cfvo type="max"/>
        <color rgb="FFF8696B"/>
        <color rgb="FFFFEB84"/>
        <color rgb="FF63BE7B"/>
      </colorScale>
    </cfRule>
  </conditionalFormatting>
  <conditionalFormatting sqref="Q57:U57">
    <cfRule type="colorScale" priority="243">
      <colorScale>
        <cfvo type="min"/>
        <cfvo type="percentile" val="50"/>
        <cfvo type="max"/>
        <color rgb="FFF8696B"/>
        <color rgb="FFFFEB84"/>
        <color rgb="FF63BE7B"/>
      </colorScale>
    </cfRule>
  </conditionalFormatting>
  <conditionalFormatting sqref="Q58:U58">
    <cfRule type="colorScale" priority="245">
      <colorScale>
        <cfvo type="min"/>
        <cfvo type="percentile" val="50"/>
        <cfvo type="max"/>
        <color rgb="FFF8696B"/>
        <color rgb="FFFFEB84"/>
        <color rgb="FF63BE7B"/>
      </colorScale>
    </cfRule>
  </conditionalFormatting>
  <conditionalFormatting sqref="Q59:U59">
    <cfRule type="colorScale" priority="247">
      <colorScale>
        <cfvo type="min"/>
        <cfvo type="percentile" val="50"/>
        <cfvo type="max"/>
        <color rgb="FFF8696B"/>
        <color rgb="FFFFEB84"/>
        <color rgb="FF63BE7B"/>
      </colorScale>
    </cfRule>
  </conditionalFormatting>
  <conditionalFormatting sqref="Q60:U60">
    <cfRule type="colorScale" priority="249">
      <colorScale>
        <cfvo type="min"/>
        <cfvo type="percentile" val="50"/>
        <cfvo type="max"/>
        <color rgb="FFF8696B"/>
        <color rgb="FFFFEB84"/>
        <color rgb="FF63BE7B"/>
      </colorScale>
    </cfRule>
  </conditionalFormatting>
  <conditionalFormatting sqref="Q61:U61">
    <cfRule type="colorScale" priority="251">
      <colorScale>
        <cfvo type="min"/>
        <cfvo type="percentile" val="50"/>
        <cfvo type="max"/>
        <color rgb="FFF8696B"/>
        <color rgb="FFFFEB84"/>
        <color rgb="FF63BE7B"/>
      </colorScale>
    </cfRule>
  </conditionalFormatting>
  <conditionalFormatting sqref="Q62:U62">
    <cfRule type="colorScale" priority="253">
      <colorScale>
        <cfvo type="min"/>
        <cfvo type="percentile" val="50"/>
        <cfvo type="max"/>
        <color rgb="FFF8696B"/>
        <color rgb="FFFFEB84"/>
        <color rgb="FF63BE7B"/>
      </colorScale>
    </cfRule>
  </conditionalFormatting>
  <conditionalFormatting sqref="Q63:U63">
    <cfRule type="colorScale" priority="255">
      <colorScale>
        <cfvo type="min"/>
        <cfvo type="percentile" val="50"/>
        <cfvo type="max"/>
        <color rgb="FFF8696B"/>
        <color rgb="FFFFEB84"/>
        <color rgb="FF63BE7B"/>
      </colorScale>
    </cfRule>
  </conditionalFormatting>
  <conditionalFormatting sqref="Q64:U64">
    <cfRule type="colorScale" priority="257">
      <colorScale>
        <cfvo type="min"/>
        <cfvo type="percentile" val="50"/>
        <cfvo type="max"/>
        <color rgb="FFF8696B"/>
        <color rgb="FFFFEB84"/>
        <color rgb="FF63BE7B"/>
      </colorScale>
    </cfRule>
  </conditionalFormatting>
  <conditionalFormatting sqref="Q65:U65">
    <cfRule type="colorScale" priority="259">
      <colorScale>
        <cfvo type="min"/>
        <cfvo type="percentile" val="50"/>
        <cfvo type="max"/>
        <color rgb="FFF8696B"/>
        <color rgb="FFFFEB84"/>
        <color rgb="FF63BE7B"/>
      </colorScale>
    </cfRule>
  </conditionalFormatting>
  <conditionalFormatting sqref="Q66:U66">
    <cfRule type="colorScale" priority="261">
      <colorScale>
        <cfvo type="min"/>
        <cfvo type="percentile" val="50"/>
        <cfvo type="max"/>
        <color rgb="FFF8696B"/>
        <color rgb="FFFFEB84"/>
        <color rgb="FF63BE7B"/>
      </colorScale>
    </cfRule>
  </conditionalFormatting>
  <conditionalFormatting sqref="Q67:U67">
    <cfRule type="colorScale" priority="263">
      <colorScale>
        <cfvo type="min"/>
        <cfvo type="percentile" val="50"/>
        <cfvo type="max"/>
        <color rgb="FFF8696B"/>
        <color rgb="FFFFEB84"/>
        <color rgb="FF63BE7B"/>
      </colorScale>
    </cfRule>
  </conditionalFormatting>
  <conditionalFormatting sqref="Q68:U68">
    <cfRule type="colorScale" priority="265">
      <colorScale>
        <cfvo type="min"/>
        <cfvo type="percentile" val="50"/>
        <cfvo type="max"/>
        <color rgb="FFF8696B"/>
        <color rgb="FFFFEB84"/>
        <color rgb="FF63BE7B"/>
      </colorScale>
    </cfRule>
  </conditionalFormatting>
  <conditionalFormatting sqref="Q69:U69">
    <cfRule type="colorScale" priority="267">
      <colorScale>
        <cfvo type="min"/>
        <cfvo type="percentile" val="50"/>
        <cfvo type="max"/>
        <color rgb="FFF8696B"/>
        <color rgb="FFFFEB84"/>
        <color rgb="FF63BE7B"/>
      </colorScale>
    </cfRule>
  </conditionalFormatting>
  <conditionalFormatting sqref="Q73:U73">
    <cfRule type="colorScale" priority="269">
      <colorScale>
        <cfvo type="min"/>
        <cfvo type="percentile" val="50"/>
        <cfvo type="max"/>
        <color rgb="FFF8696B"/>
        <color rgb="FFFFEB84"/>
        <color rgb="FF63BE7B"/>
      </colorScale>
    </cfRule>
  </conditionalFormatting>
  <conditionalFormatting sqref="Q72:U72">
    <cfRule type="colorScale" priority="271">
      <colorScale>
        <cfvo type="min"/>
        <cfvo type="percentile" val="50"/>
        <cfvo type="max"/>
        <color rgb="FFF8696B"/>
        <color rgb="FFFFEB84"/>
        <color rgb="FF63BE7B"/>
      </colorScale>
    </cfRule>
  </conditionalFormatting>
  <conditionalFormatting sqref="Q71:U71">
    <cfRule type="colorScale" priority="273">
      <colorScale>
        <cfvo type="min"/>
        <cfvo type="percentile" val="50"/>
        <cfvo type="max"/>
        <color rgb="FFF8696B"/>
        <color rgb="FFFFEB84"/>
        <color rgb="FF63BE7B"/>
      </colorScale>
    </cfRule>
  </conditionalFormatting>
  <conditionalFormatting sqref="Q70:U70">
    <cfRule type="colorScale" priority="275">
      <colorScale>
        <cfvo type="min"/>
        <cfvo type="percentile" val="50"/>
        <cfvo type="max"/>
        <color rgb="FFF8696B"/>
        <color rgb="FFFFEB84"/>
        <color rgb="FF63BE7B"/>
      </colorScale>
    </cfRule>
  </conditionalFormatting>
  <conditionalFormatting sqref="Q74:U74">
    <cfRule type="colorScale" priority="277">
      <colorScale>
        <cfvo type="min"/>
        <cfvo type="percentile" val="50"/>
        <cfvo type="max"/>
        <color rgb="FFF8696B"/>
        <color rgb="FFFFEB84"/>
        <color rgb="FF63BE7B"/>
      </colorScale>
    </cfRule>
  </conditionalFormatting>
  <conditionalFormatting sqref="Q75:U75">
    <cfRule type="colorScale" priority="279">
      <colorScale>
        <cfvo type="min"/>
        <cfvo type="percentile" val="50"/>
        <cfvo type="max"/>
        <color rgb="FFF8696B"/>
        <color rgb="FFFFEB84"/>
        <color rgb="FF63BE7B"/>
      </colorScale>
    </cfRule>
  </conditionalFormatting>
  <conditionalFormatting sqref="Q76:U76">
    <cfRule type="colorScale" priority="281">
      <colorScale>
        <cfvo type="min"/>
        <cfvo type="percentile" val="50"/>
        <cfvo type="max"/>
        <color rgb="FFF8696B"/>
        <color rgb="FFFFEB84"/>
        <color rgb="FF63BE7B"/>
      </colorScale>
    </cfRule>
  </conditionalFormatting>
  <conditionalFormatting sqref="Q77:U77">
    <cfRule type="colorScale" priority="283">
      <colorScale>
        <cfvo type="min"/>
        <cfvo type="percentile" val="50"/>
        <cfvo type="max"/>
        <color rgb="FFF8696B"/>
        <color rgb="FFFFEB84"/>
        <color rgb="FF63BE7B"/>
      </colorScale>
    </cfRule>
  </conditionalFormatting>
  <conditionalFormatting sqref="Q78:U78">
    <cfRule type="colorScale" priority="285">
      <colorScale>
        <cfvo type="min"/>
        <cfvo type="percentile" val="50"/>
        <cfvo type="max"/>
        <color rgb="FFF8696B"/>
        <color rgb="FFFFEB84"/>
        <color rgb="FF63BE7B"/>
      </colorScale>
    </cfRule>
  </conditionalFormatting>
  <conditionalFormatting sqref="Q79:U79">
    <cfRule type="colorScale" priority="287">
      <colorScale>
        <cfvo type="min"/>
        <cfvo type="percentile" val="50"/>
        <cfvo type="max"/>
        <color rgb="FFF8696B"/>
        <color rgb="FFFFEB84"/>
        <color rgb="FF63BE7B"/>
      </colorScale>
    </cfRule>
  </conditionalFormatting>
  <conditionalFormatting sqref="Q80:U80">
    <cfRule type="colorScale" priority="289">
      <colorScale>
        <cfvo type="min"/>
        <cfvo type="percentile" val="50"/>
        <cfvo type="max"/>
        <color rgb="FFF8696B"/>
        <color rgb="FFFFEB84"/>
        <color rgb="FF63BE7B"/>
      </colorScale>
    </cfRule>
  </conditionalFormatting>
  <conditionalFormatting sqref="Q81:U81">
    <cfRule type="colorScale" priority="291">
      <colorScale>
        <cfvo type="min"/>
        <cfvo type="percentile" val="50"/>
        <cfvo type="max"/>
        <color rgb="FFF8696B"/>
        <color rgb="FFFFEB84"/>
        <color rgb="FF63BE7B"/>
      </colorScale>
    </cfRule>
  </conditionalFormatting>
  <conditionalFormatting sqref="Q82:U82">
    <cfRule type="colorScale" priority="293">
      <colorScale>
        <cfvo type="min"/>
        <cfvo type="percentile" val="50"/>
        <cfvo type="max"/>
        <color rgb="FFF8696B"/>
        <color rgb="FFFFEB84"/>
        <color rgb="FF63BE7B"/>
      </colorScale>
    </cfRule>
  </conditionalFormatting>
  <conditionalFormatting sqref="Q83:U83">
    <cfRule type="colorScale" priority="295">
      <colorScale>
        <cfvo type="min"/>
        <cfvo type="percentile" val="50"/>
        <cfvo type="max"/>
        <color rgb="FFF8696B"/>
        <color rgb="FFFFEB84"/>
        <color rgb="FF63BE7B"/>
      </colorScale>
    </cfRule>
  </conditionalFormatting>
  <conditionalFormatting sqref="Q84:U84">
    <cfRule type="colorScale" priority="297">
      <colorScale>
        <cfvo type="min"/>
        <cfvo type="percentile" val="50"/>
        <cfvo type="max"/>
        <color rgb="FFF8696B"/>
        <color rgb="FFFFEB84"/>
        <color rgb="FF63BE7B"/>
      </colorScale>
    </cfRule>
  </conditionalFormatting>
  <conditionalFormatting sqref="Q85:U85">
    <cfRule type="colorScale" priority="299">
      <colorScale>
        <cfvo type="min"/>
        <cfvo type="percentile" val="50"/>
        <cfvo type="max"/>
        <color rgb="FFF8696B"/>
        <color rgb="FFFFEB84"/>
        <color rgb="FF63BE7B"/>
      </colorScale>
    </cfRule>
  </conditionalFormatting>
  <conditionalFormatting sqref="Q86:U86">
    <cfRule type="colorScale" priority="301">
      <colorScale>
        <cfvo type="min"/>
        <cfvo type="percentile" val="50"/>
        <cfvo type="max"/>
        <color rgb="FFF8696B"/>
        <color rgb="FFFFEB84"/>
        <color rgb="FF63BE7B"/>
      </colorScale>
    </cfRule>
  </conditionalFormatting>
  <conditionalFormatting sqref="Q87:U87">
    <cfRule type="colorScale" priority="303">
      <colorScale>
        <cfvo type="min"/>
        <cfvo type="percentile" val="50"/>
        <cfvo type="max"/>
        <color rgb="FFF8696B"/>
        <color rgb="FFFFEB84"/>
        <color rgb="FF63BE7B"/>
      </colorScale>
    </cfRule>
  </conditionalFormatting>
  <conditionalFormatting sqref="Q88:U88">
    <cfRule type="colorScale" priority="305">
      <colorScale>
        <cfvo type="min"/>
        <cfvo type="percentile" val="50"/>
        <cfvo type="max"/>
        <color rgb="FFF8696B"/>
        <color rgb="FFFFEB84"/>
        <color rgb="FF63BE7B"/>
      </colorScale>
    </cfRule>
  </conditionalFormatting>
  <conditionalFormatting sqref="Q89:U89">
    <cfRule type="colorScale" priority="307">
      <colorScale>
        <cfvo type="min"/>
        <cfvo type="percentile" val="50"/>
        <cfvo type="max"/>
        <color rgb="FFF8696B"/>
        <color rgb="FFFFEB84"/>
        <color rgb="FF63BE7B"/>
      </colorScale>
    </cfRule>
  </conditionalFormatting>
  <conditionalFormatting sqref="Q90:U90">
    <cfRule type="colorScale" priority="309">
      <colorScale>
        <cfvo type="min"/>
        <cfvo type="percentile" val="50"/>
        <cfvo type="max"/>
        <color rgb="FFF8696B"/>
        <color rgb="FFFFEB84"/>
        <color rgb="FF63BE7B"/>
      </colorScale>
    </cfRule>
  </conditionalFormatting>
  <conditionalFormatting sqref="Q91:U91">
    <cfRule type="colorScale" priority="311">
      <colorScale>
        <cfvo type="min"/>
        <cfvo type="percentile" val="50"/>
        <cfvo type="max"/>
        <color rgb="FFF8696B"/>
        <color rgb="FFFFEB84"/>
        <color rgb="FF63BE7B"/>
      </colorScale>
    </cfRule>
  </conditionalFormatting>
  <conditionalFormatting sqref="Q92:U92">
    <cfRule type="colorScale" priority="313">
      <colorScale>
        <cfvo type="min"/>
        <cfvo type="percentile" val="50"/>
        <cfvo type="max"/>
        <color rgb="FFF8696B"/>
        <color rgb="FFFFEB84"/>
        <color rgb="FF63BE7B"/>
      </colorScale>
    </cfRule>
  </conditionalFormatting>
  <conditionalFormatting sqref="Q93:U93">
    <cfRule type="colorScale" priority="315">
      <colorScale>
        <cfvo type="min"/>
        <cfvo type="percentile" val="50"/>
        <cfvo type="max"/>
        <color rgb="FFF8696B"/>
        <color rgb="FFFFEB84"/>
        <color rgb="FF63BE7B"/>
      </colorScale>
    </cfRule>
  </conditionalFormatting>
  <conditionalFormatting sqref="Q94:U94">
    <cfRule type="colorScale" priority="317">
      <colorScale>
        <cfvo type="min"/>
        <cfvo type="percentile" val="50"/>
        <cfvo type="max"/>
        <color rgb="FFF8696B"/>
        <color rgb="FFFFEB84"/>
        <color rgb="FF63BE7B"/>
      </colorScale>
    </cfRule>
  </conditionalFormatting>
  <conditionalFormatting sqref="Q95:U95">
    <cfRule type="colorScale" priority="319">
      <colorScale>
        <cfvo type="min"/>
        <cfvo type="percentile" val="50"/>
        <cfvo type="max"/>
        <color rgb="FFF8696B"/>
        <color rgb="FFFFEB84"/>
        <color rgb="FF63BE7B"/>
      </colorScale>
    </cfRule>
  </conditionalFormatting>
  <conditionalFormatting sqref="Q96:U96">
    <cfRule type="colorScale" priority="321">
      <colorScale>
        <cfvo type="min"/>
        <cfvo type="percentile" val="50"/>
        <cfvo type="max"/>
        <color rgb="FFF8696B"/>
        <color rgb="FFFFEB84"/>
        <color rgb="FF63BE7B"/>
      </colorScale>
    </cfRule>
  </conditionalFormatting>
  <conditionalFormatting sqref="Q97:U97">
    <cfRule type="colorScale" priority="323">
      <colorScale>
        <cfvo type="min"/>
        <cfvo type="percentile" val="50"/>
        <cfvo type="max"/>
        <color rgb="FFF8696B"/>
        <color rgb="FFFFEB84"/>
        <color rgb="FF63BE7B"/>
      </colorScale>
    </cfRule>
  </conditionalFormatting>
  <conditionalFormatting sqref="Q98:U98">
    <cfRule type="colorScale" priority="325">
      <colorScale>
        <cfvo type="min"/>
        <cfvo type="percentile" val="50"/>
        <cfvo type="max"/>
        <color rgb="FFF8696B"/>
        <color rgb="FFFFEB84"/>
        <color rgb="FF63BE7B"/>
      </colorScale>
    </cfRule>
  </conditionalFormatting>
  <conditionalFormatting sqref="Q99:U99">
    <cfRule type="colorScale" priority="327">
      <colorScale>
        <cfvo type="min"/>
        <cfvo type="percentile" val="50"/>
        <cfvo type="max"/>
        <color rgb="FFF8696B"/>
        <color rgb="FFFFEB84"/>
        <color rgb="FF63BE7B"/>
      </colorScale>
    </cfRule>
  </conditionalFormatting>
  <conditionalFormatting sqref="Q100:U100">
    <cfRule type="colorScale" priority="329">
      <colorScale>
        <cfvo type="min"/>
        <cfvo type="percentile" val="50"/>
        <cfvo type="max"/>
        <color rgb="FFF8696B"/>
        <color rgb="FFFFEB84"/>
        <color rgb="FF63BE7B"/>
      </colorScale>
    </cfRule>
  </conditionalFormatting>
  <conditionalFormatting sqref="Q101:U101">
    <cfRule type="colorScale" priority="331">
      <colorScale>
        <cfvo type="min"/>
        <cfvo type="percentile" val="50"/>
        <cfvo type="max"/>
        <color rgb="FFF8696B"/>
        <color rgb="FFFFEB84"/>
        <color rgb="FF63BE7B"/>
      </colorScale>
    </cfRule>
  </conditionalFormatting>
  <conditionalFormatting sqref="Q102:U102">
    <cfRule type="colorScale" priority="333">
      <colorScale>
        <cfvo type="min"/>
        <cfvo type="percentile" val="50"/>
        <cfvo type="max"/>
        <color rgb="FFF8696B"/>
        <color rgb="FFFFEB84"/>
        <color rgb="FF63BE7B"/>
      </colorScale>
    </cfRule>
  </conditionalFormatting>
  <conditionalFormatting sqref="Q103:U103">
    <cfRule type="colorScale" priority="335">
      <colorScale>
        <cfvo type="min"/>
        <cfvo type="percentile" val="50"/>
        <cfvo type="max"/>
        <color rgb="FFF8696B"/>
        <color rgb="FFFFEB84"/>
        <color rgb="FF63BE7B"/>
      </colorScale>
    </cfRule>
  </conditionalFormatting>
  <conditionalFormatting sqref="Q104:U104">
    <cfRule type="colorScale" priority="337">
      <colorScale>
        <cfvo type="min"/>
        <cfvo type="percentile" val="50"/>
        <cfvo type="max"/>
        <color rgb="FFF8696B"/>
        <color rgb="FFFFEB84"/>
        <color rgb="FF63BE7B"/>
      </colorScale>
    </cfRule>
  </conditionalFormatting>
  <conditionalFormatting sqref="I1:I106 K107:K1048576">
    <cfRule type="dataBar" priority="4">
      <dataBar>
        <cfvo type="min"/>
        <cfvo type="max"/>
        <color rgb="FFD6007B"/>
      </dataBar>
      <extLst>
        <ext xmlns:x14="http://schemas.microsoft.com/office/spreadsheetml/2009/9/main" uri="{B025F937-C7B1-47D3-B67F-A62EFF666E3E}">
          <x14:id>{565A6578-295E-497E-A4FC-74A931F9186E}</x14:id>
        </ext>
      </extLst>
    </cfRule>
  </conditionalFormatting>
  <conditionalFormatting sqref="W1:W106 Y107:Y1048576">
    <cfRule type="dataBar" priority="3">
      <dataBar>
        <cfvo type="min"/>
        <cfvo type="max"/>
        <color rgb="FFFFB628"/>
      </dataBar>
      <extLst>
        <ext xmlns:x14="http://schemas.microsoft.com/office/spreadsheetml/2009/9/main" uri="{B025F937-C7B1-47D3-B67F-A62EFF666E3E}">
          <x14:id>{527B66CB-7E4C-46E5-9810-0A12DB2393A7}</x14:id>
        </ext>
      </extLst>
    </cfRule>
  </conditionalFormatting>
  <conditionalFormatting sqref="Z107:Z1048576 X1:X106">
    <cfRule type="dataBar" priority="2">
      <dataBar>
        <cfvo type="min"/>
        <cfvo type="max"/>
        <color rgb="FFD6007B"/>
      </dataBar>
      <extLst>
        <ext xmlns:x14="http://schemas.microsoft.com/office/spreadsheetml/2009/9/main" uri="{B025F937-C7B1-47D3-B67F-A62EFF666E3E}">
          <x14:id>{CCFCB1C5-468E-4D7A-8DE5-93692348F82A}</x14:id>
        </ext>
      </extLst>
    </cfRule>
  </conditionalFormatting>
  <conditionalFormatting sqref="F1:F1048576">
    <cfRule type="dataBar" priority="1">
      <dataBar>
        <cfvo type="min"/>
        <cfvo type="max"/>
        <color rgb="FF63C384"/>
      </dataBar>
      <extLst>
        <ext xmlns:x14="http://schemas.microsoft.com/office/spreadsheetml/2009/9/main" uri="{B025F937-C7B1-47D3-B67F-A62EFF666E3E}">
          <x14:id>{6F8F1F9D-8B60-4FAD-8A76-5ED97BE0D4B1}</x14:id>
        </ext>
      </extLst>
    </cfRule>
  </conditionalFormatting>
  <pageMargins left="0.7" right="0.7" top="0.75" bottom="0.75" header="0.3" footer="0.3"/>
  <pageSetup orientation="portrait" horizontalDpi="360" verticalDpi="36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0690508-63F6-4507-96D9-F56F2D05951D}">
            <x14:dataBar minLength="0" maxLength="100" border="1" negativeBarBorderColorSameAsPositive="0">
              <x14:cfvo type="autoMin"/>
              <x14:cfvo type="autoMax"/>
              <x14:borderColor rgb="FF638EC6"/>
              <x14:negativeFillColor rgb="FFFF0000"/>
              <x14:negativeBorderColor rgb="FFFF0000"/>
              <x14:axisColor rgb="FF000000"/>
            </x14:dataBar>
          </x14:cfRule>
          <xm:sqref>H2:H105</xm:sqref>
        </x14:conditionalFormatting>
        <x14:conditionalFormatting xmlns:xm="http://schemas.microsoft.com/office/excel/2006/main">
          <x14:cfRule type="dataBar" id="{FCCCCEE6-F9B7-4A82-95C3-8F6B88CA16C6}">
            <x14:dataBar minLength="0" maxLength="100" border="1" negativeBarBorderColorSameAsPositive="0">
              <x14:cfvo type="autoMin"/>
              <x14:cfvo type="autoMax"/>
              <x14:borderColor rgb="FFFF555A"/>
              <x14:negativeFillColor rgb="FFFF0000"/>
              <x14:negativeBorderColor rgb="FFFF0000"/>
              <x14:axisColor rgb="FF000000"/>
            </x14:dataBar>
          </x14:cfRule>
          <xm:sqref>J2:J105</xm:sqref>
        </x14:conditionalFormatting>
        <x14:conditionalFormatting xmlns:xm="http://schemas.microsoft.com/office/excel/2006/main">
          <x14:cfRule type="dataBar" id="{35E34E74-667B-40AD-ABC1-75641948D17B}">
            <x14:dataBar minLength="0" maxLength="100" border="1" negativeBarBorderColorSameAsPositive="0">
              <x14:cfvo type="autoMin"/>
              <x14:cfvo type="autoMax"/>
              <x14:borderColor rgb="FFFFB628"/>
              <x14:negativeFillColor rgb="FFFF0000"/>
              <x14:negativeBorderColor rgb="FFFF0000"/>
              <x14:axisColor rgb="FF000000"/>
            </x14:dataBar>
          </x14:cfRule>
          <xm:sqref>N2:N105</xm:sqref>
        </x14:conditionalFormatting>
        <x14:conditionalFormatting xmlns:xm="http://schemas.microsoft.com/office/excel/2006/main">
          <x14:cfRule type="dataBar" id="{73D90738-87F7-425F-9D5F-12BD253C0B4E}">
            <x14:dataBar minLength="0" maxLength="100" border="1" negativeBarBorderColorSameAsPositive="0">
              <x14:cfvo type="autoMin"/>
              <x14:cfvo type="autoMax"/>
              <x14:borderColor rgb="FF638EC6"/>
              <x14:negativeFillColor rgb="FFFF0000"/>
              <x14:negativeBorderColor rgb="FFFF0000"/>
              <x14:axisColor rgb="FF000000"/>
            </x14:dataBar>
          </x14:cfRule>
          <xm:sqref>S107:S1048576 E1:F105</xm:sqref>
        </x14:conditionalFormatting>
        <x14:conditionalFormatting xmlns:xm="http://schemas.microsoft.com/office/excel/2006/main">
          <x14:cfRule type="dataBar" id="{DCD92475-C95A-4C97-BC1B-73206A81657C}">
            <x14:dataBar minLength="0" maxLength="100" border="1" negativeBarBorderColorSameAsPositive="0">
              <x14:cfvo type="autoMin"/>
              <x14:cfvo type="autoMax"/>
              <x14:borderColor rgb="FF63C384"/>
              <x14:negativeFillColor rgb="FFFF0000"/>
              <x14:negativeBorderColor rgb="FFFF0000"/>
              <x14:axisColor rgb="FF000000"/>
            </x14:dataBar>
          </x14:cfRule>
          <xm:sqref>V1:V105 AA107:AA1048576</xm:sqref>
        </x14:conditionalFormatting>
        <x14:conditionalFormatting xmlns:xm="http://schemas.microsoft.com/office/excel/2006/main">
          <x14:cfRule type="dataBar" id="{F1ED9BF5-8B68-41E3-851F-6091C6CEB0A6}">
            <x14:dataBar minLength="0" maxLength="100" border="1" negativeBarBorderColorSameAsPositive="0">
              <x14:cfvo type="autoMin"/>
              <x14:cfvo type="autoMax"/>
              <x14:borderColor rgb="FFFFB628"/>
              <x14:negativeFillColor rgb="FFFF0000"/>
              <x14:negativeBorderColor rgb="FFFF0000"/>
              <x14:axisColor rgb="FF000000"/>
            </x14:dataBar>
          </x14:cfRule>
          <xm:sqref>AB3:AB105</xm:sqref>
        </x14:conditionalFormatting>
        <x14:conditionalFormatting xmlns:xm="http://schemas.microsoft.com/office/excel/2006/main">
          <x14:cfRule type="dataBar" id="{B8477EB3-0FB3-4011-94F2-4FEE94B4DABE}">
            <x14:dataBar minLength="0" maxLength="100" border="1" negativeBarBorderColorSameAsPositive="0">
              <x14:cfvo type="autoMin"/>
              <x14:cfvo type="autoMax"/>
              <x14:borderColor rgb="FF63C384"/>
              <x14:negativeFillColor rgb="FFFF0000"/>
              <x14:negativeBorderColor rgb="FFFF0000"/>
              <x14:axisColor rgb="FF000000"/>
            </x14:dataBar>
          </x14:cfRule>
          <xm:sqref>K1:K105 M107:M1048576</xm:sqref>
        </x14:conditionalFormatting>
        <x14:conditionalFormatting xmlns:xm="http://schemas.microsoft.com/office/excel/2006/main">
          <x14:cfRule type="dataBar" id="{0A69AF34-097E-4CF8-BDFD-2C9783AE579B}">
            <x14:dataBar minLength="0" maxLength="100" border="1" negativeBarBorderColorSameAsPositive="0">
              <x14:cfvo type="autoMin"/>
              <x14:cfvo type="autoMax"/>
              <x14:borderColor rgb="FF63C384"/>
              <x14:negativeFillColor rgb="FFFF0000"/>
              <x14:negativeBorderColor rgb="FFFF0000"/>
              <x14:axisColor rgb="FF000000"/>
            </x14:dataBar>
          </x14:cfRule>
          <xm:sqref>D1:D105 G107:G1048576</xm:sqref>
        </x14:conditionalFormatting>
        <x14:conditionalFormatting xmlns:xm="http://schemas.microsoft.com/office/excel/2006/main">
          <x14:cfRule type="dataBar" id="{6F9746FB-A486-468D-A4F6-CCAF4C99A021}">
            <x14:dataBar minLength="0" maxLength="100" border="1" negativeBarBorderColorSameAsPositive="0">
              <x14:cfvo type="autoMin"/>
              <x14:cfvo type="autoMax"/>
              <x14:borderColor rgb="FF008AEF"/>
              <x14:negativeFillColor rgb="FFFF0000"/>
              <x14:negativeBorderColor rgb="FFFF0000"/>
              <x14:axisColor rgb="FF000000"/>
            </x14:dataBar>
          </x14:cfRule>
          <xm:sqref>AC1:AC105 AG107:AG1048576</xm:sqref>
        </x14:conditionalFormatting>
        <x14:conditionalFormatting xmlns:xm="http://schemas.microsoft.com/office/excel/2006/main">
          <x14:cfRule type="dataBar" id="{EFD10545-4F89-4E54-9614-A344C388B42E}">
            <x14:dataBar minLength="0" maxLength="100" border="1" negativeBarBorderColorSameAsPositive="0">
              <x14:cfvo type="autoMin"/>
              <x14:cfvo type="autoMax"/>
              <x14:borderColor rgb="FF63C384"/>
              <x14:negativeFillColor rgb="FFFF0000"/>
              <x14:negativeBorderColor rgb="FFFF0000"/>
              <x14:axisColor rgb="FF000000"/>
            </x14:dataBar>
          </x14:cfRule>
          <xm:sqref>O1:O105 Q107:Q1048576</xm:sqref>
        </x14:conditionalFormatting>
        <x14:conditionalFormatting xmlns:xm="http://schemas.microsoft.com/office/excel/2006/main">
          <x14:cfRule type="dataBar" id="{697D5B5C-FC93-472A-A49D-A9C9B9942A10}">
            <x14:dataBar minLength="0" maxLength="100" border="1" negativeBarBorderColorSameAsPositive="0">
              <x14:cfvo type="autoMin"/>
              <x14:cfvo type="autoMax"/>
              <x14:borderColor rgb="FFFF555A"/>
              <x14:negativeFillColor rgb="FFFF0000"/>
              <x14:negativeBorderColor rgb="FFFF0000"/>
              <x14:axisColor rgb="FF000000"/>
            </x14:dataBar>
          </x14:cfRule>
          <xm:sqref>P2:P106</xm:sqref>
        </x14:conditionalFormatting>
        <x14:conditionalFormatting xmlns:xm="http://schemas.microsoft.com/office/excel/2006/main">
          <x14:cfRule type="dataBar" id="{F4622884-40DA-43C8-99AF-3E72C7584D45}">
            <x14:dataBar minLength="0" maxLength="100" border="1" negativeBarBorderColorSameAsPositive="0">
              <x14:cfvo type="autoMin"/>
              <x14:cfvo type="autoMax"/>
              <x14:borderColor rgb="FF63C384"/>
              <x14:negativeFillColor rgb="FFFF0000"/>
              <x14:negativeBorderColor rgb="FFFF0000"/>
              <x14:axisColor rgb="FF000000"/>
            </x14:dataBar>
          </x14:cfRule>
          <xm:sqref>V2:V106</xm:sqref>
        </x14:conditionalFormatting>
        <x14:conditionalFormatting xmlns:xm="http://schemas.microsoft.com/office/excel/2006/main">
          <x14:cfRule type="dataBar" id="{284BFFAF-1587-4C08-B0A9-965AE4772D1B}">
            <x14:dataBar minLength="0" maxLength="100" border="1" negativeBarBorderColorSameAsPositive="0">
              <x14:cfvo type="autoMin"/>
              <x14:cfvo type="autoMax"/>
              <x14:borderColor rgb="FFD6007B"/>
              <x14:negativeFillColor rgb="FFFF0000"/>
              <x14:negativeBorderColor rgb="FFFF0000"/>
              <x14:axisColor rgb="FF000000"/>
            </x14:dataBar>
          </x14:cfRule>
          <xm:sqref>L1:L106 N107:N1048576</xm:sqref>
        </x14:conditionalFormatting>
        <x14:conditionalFormatting xmlns:xm="http://schemas.microsoft.com/office/excel/2006/main">
          <x14:cfRule type="dataBar" id="{A4C93718-7E81-4E75-9195-497F049D8746}">
            <x14:dataBar minLength="0" maxLength="100" border="1" negativeBarBorderColorSameAsPositive="0">
              <x14:cfvo type="autoMin"/>
              <x14:cfvo type="autoMax"/>
              <x14:borderColor rgb="FF008AEF"/>
              <x14:negativeFillColor rgb="FFFF0000"/>
              <x14:negativeBorderColor rgb="FFFF0000"/>
              <x14:axisColor rgb="FF000000"/>
            </x14:dataBar>
          </x14:cfRule>
          <xm:sqref>M1:M106 O107:O1048576</xm:sqref>
        </x14:conditionalFormatting>
        <x14:conditionalFormatting xmlns:xm="http://schemas.microsoft.com/office/excel/2006/main">
          <x14:cfRule type="dataBar" id="{FCCBAE7A-7AD3-47ED-A084-34426EAE0895}">
            <x14:dataBar minLength="0" maxLength="100" border="1" negativeBarBorderColorSameAsPositive="0">
              <x14:cfvo type="autoMin"/>
              <x14:cfvo type="autoMax"/>
              <x14:borderColor rgb="FFFF555A"/>
              <x14:negativeFillColor rgb="FFFF0000"/>
              <x14:negativeBorderColor rgb="FFFF0000"/>
              <x14:axisColor rgb="FF000000"/>
            </x14:dataBar>
          </x14:cfRule>
          <xm:sqref>P1:P105 T107:T1048576</xm:sqref>
        </x14:conditionalFormatting>
        <x14:conditionalFormatting xmlns:xm="http://schemas.microsoft.com/office/excel/2006/main">
          <x14:cfRule type="dataBar" id="{565A6578-295E-497E-A4FC-74A931F9186E}">
            <x14:dataBar minLength="0" maxLength="100" border="1" negativeBarBorderColorSameAsPositive="0">
              <x14:cfvo type="autoMin"/>
              <x14:cfvo type="autoMax"/>
              <x14:borderColor rgb="FFD6007B"/>
              <x14:negativeFillColor rgb="FFFF0000"/>
              <x14:negativeBorderColor rgb="FFFF0000"/>
              <x14:axisColor rgb="FF000000"/>
            </x14:dataBar>
          </x14:cfRule>
          <xm:sqref>I1:I106 K107:K1048576</xm:sqref>
        </x14:conditionalFormatting>
        <x14:conditionalFormatting xmlns:xm="http://schemas.microsoft.com/office/excel/2006/main">
          <x14:cfRule type="dataBar" id="{527B66CB-7E4C-46E5-9810-0A12DB2393A7}">
            <x14:dataBar minLength="0" maxLength="100" border="1" negativeBarBorderColorSameAsPositive="0">
              <x14:cfvo type="autoMin"/>
              <x14:cfvo type="autoMax"/>
              <x14:borderColor rgb="FFFFB628"/>
              <x14:negativeFillColor rgb="FFFF0000"/>
              <x14:negativeBorderColor rgb="FFFF0000"/>
              <x14:axisColor rgb="FF000000"/>
            </x14:dataBar>
          </x14:cfRule>
          <xm:sqref>W1:W106 Y107:Y1048576</xm:sqref>
        </x14:conditionalFormatting>
        <x14:conditionalFormatting xmlns:xm="http://schemas.microsoft.com/office/excel/2006/main">
          <x14:cfRule type="dataBar" id="{CCFCB1C5-468E-4D7A-8DE5-93692348F82A}">
            <x14:dataBar minLength="0" maxLength="100" border="1" negativeBarBorderColorSameAsPositive="0">
              <x14:cfvo type="autoMin"/>
              <x14:cfvo type="autoMax"/>
              <x14:borderColor rgb="FFD6007B"/>
              <x14:negativeFillColor rgb="FFFF0000"/>
              <x14:negativeBorderColor rgb="FFFF0000"/>
              <x14:axisColor rgb="FF000000"/>
            </x14:dataBar>
          </x14:cfRule>
          <xm:sqref>Z107:Z1048576 X1:X106</xm:sqref>
        </x14:conditionalFormatting>
        <x14:conditionalFormatting xmlns:xm="http://schemas.microsoft.com/office/excel/2006/main">
          <x14:cfRule type="dataBar" id="{6F8F1F9D-8B60-4FAD-8A76-5ED97BE0D4B1}">
            <x14:dataBar minLength="0" maxLength="100" border="1" negativeBarBorderColorSameAsPositive="0">
              <x14:cfvo type="autoMin"/>
              <x14:cfvo type="autoMax"/>
              <x14:borderColor rgb="FF63C384"/>
              <x14:negativeFillColor rgb="FFFF0000"/>
              <x14:negativeBorderColor rgb="FFFF0000"/>
              <x14:axisColor rgb="FF000000"/>
            </x14:dataBar>
          </x14:cfRule>
          <xm:sqref>F1:F1048576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qqq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wall</dc:creator>
  <cp:lastModifiedBy>aaron wall</cp:lastModifiedBy>
  <dcterms:created xsi:type="dcterms:W3CDTF">2018-07-30T00:06:35Z</dcterms:created>
  <dcterms:modified xsi:type="dcterms:W3CDTF">2018-08-08T15:34:21Z</dcterms:modified>
</cp:coreProperties>
</file>